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LV-SPREDSHEETS - NEW/"/>
    </mc:Choice>
  </mc:AlternateContent>
  <xr:revisionPtr revIDLastSave="1" documentId="11_C22C5C18E8B6AB63ED50DF795DB228C27324D4AB" xr6:coauthVersionLast="47" xr6:coauthVersionMax="47" xr10:uidLastSave="{80BCEDE3-B92B-47F4-AF3B-9C87B2D5FD72}"/>
  <bookViews>
    <workbookView xWindow="-108" yWindow="-108" windowWidth="23256" windowHeight="12456" xr2:uid="{00000000-000D-0000-FFFF-FFFF00000000}"/>
  </bookViews>
  <sheets>
    <sheet name="Land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35" i="1"/>
  <c r="M35" i="1"/>
  <c r="L35" i="1"/>
  <c r="J35" i="1"/>
  <c r="H35" i="1"/>
  <c r="G35" i="1"/>
  <c r="D35" i="1"/>
  <c r="K34" i="1"/>
  <c r="S34" i="1" s="1"/>
  <c r="I34" i="1"/>
  <c r="K32" i="1"/>
  <c r="R32" i="1" s="1"/>
  <c r="I32" i="1"/>
  <c r="K13" i="1"/>
  <c r="Q13" i="1" s="1"/>
  <c r="I13" i="1"/>
  <c r="K17" i="1"/>
  <c r="S17" i="1" s="1"/>
  <c r="I17" i="1"/>
  <c r="K16" i="1"/>
  <c r="Q16" i="1" s="1"/>
  <c r="I16" i="1"/>
  <c r="K29" i="1"/>
  <c r="S29" i="1" s="1"/>
  <c r="I29" i="1"/>
  <c r="K33" i="1"/>
  <c r="R33" i="1" s="1"/>
  <c r="I33" i="1"/>
  <c r="K5" i="1"/>
  <c r="S5" i="1" s="1"/>
  <c r="I5" i="1"/>
  <c r="K7" i="1"/>
  <c r="S7" i="1" s="1"/>
  <c r="I7" i="1"/>
  <c r="K15" i="1"/>
  <c r="Q15" i="1" s="1"/>
  <c r="I15" i="1"/>
  <c r="K2" i="1"/>
  <c r="Q2" i="1" s="1"/>
  <c r="I2" i="1"/>
  <c r="K19" i="1"/>
  <c r="S19" i="1" s="1"/>
  <c r="I19" i="1"/>
  <c r="K24" i="1"/>
  <c r="S24" i="1" s="1"/>
  <c r="I24" i="1"/>
  <c r="K12" i="1"/>
  <c r="R12" i="1" s="1"/>
  <c r="I12" i="1"/>
  <c r="K11" i="1"/>
  <c r="R11" i="1" s="1"/>
  <c r="I11" i="1"/>
  <c r="K27" i="1"/>
  <c r="R27" i="1" s="1"/>
  <c r="I27" i="1"/>
  <c r="K10" i="1"/>
  <c r="S10" i="1" s="1"/>
  <c r="I10" i="1"/>
  <c r="K22" i="1"/>
  <c r="Q22" i="1" s="1"/>
  <c r="I22" i="1"/>
  <c r="K6" i="1"/>
  <c r="Q6" i="1" s="1"/>
  <c r="I6" i="1"/>
  <c r="K28" i="1"/>
  <c r="R28" i="1" s="1"/>
  <c r="I28" i="1"/>
  <c r="K8" i="1"/>
  <c r="R8" i="1" s="1"/>
  <c r="I8" i="1"/>
  <c r="K3" i="1"/>
  <c r="Q3" i="1" s="1"/>
  <c r="I3" i="1"/>
  <c r="K18" i="1"/>
  <c r="R18" i="1" s="1"/>
  <c r="I18" i="1"/>
  <c r="K21" i="1"/>
  <c r="R21" i="1" s="1"/>
  <c r="I21" i="1"/>
  <c r="Q32" i="1" l="1"/>
  <c r="Q21" i="1"/>
  <c r="S2" i="1"/>
  <c r="Q12" i="1"/>
  <c r="Q33" i="1"/>
  <c r="I37" i="1"/>
  <c r="Q7" i="1"/>
  <c r="Q10" i="1"/>
  <c r="S32" i="1"/>
  <c r="S8" i="1"/>
  <c r="Q8" i="1"/>
  <c r="Q11" i="1"/>
  <c r="R34" i="1"/>
  <c r="R10" i="1"/>
  <c r="R16" i="1"/>
  <c r="R2" i="1"/>
  <c r="Q5" i="1"/>
  <c r="I36" i="1"/>
  <c r="Q34" i="1"/>
  <c r="Q27" i="1"/>
  <c r="R7" i="1"/>
  <c r="S12" i="1"/>
  <c r="R5" i="1"/>
  <c r="Q17" i="1"/>
  <c r="S22" i="1"/>
  <c r="R22" i="1"/>
  <c r="R24" i="1"/>
  <c r="Q18" i="1"/>
  <c r="R6" i="1"/>
  <c r="Q24" i="1"/>
  <c r="S18" i="1"/>
  <c r="S11" i="1"/>
  <c r="R19" i="1"/>
  <c r="R29" i="1"/>
  <c r="Q28" i="1"/>
  <c r="Q19" i="1"/>
  <c r="Q29" i="1"/>
  <c r="R17" i="1"/>
  <c r="K35" i="1"/>
  <c r="S3" i="1"/>
  <c r="S13" i="1"/>
  <c r="S27" i="1"/>
  <c r="R15" i="1"/>
  <c r="S33" i="1"/>
  <c r="R13" i="1"/>
  <c r="S15" i="1"/>
  <c r="S21" i="1"/>
  <c r="R3" i="1"/>
  <c r="S6" i="1"/>
  <c r="S16" i="1"/>
  <c r="S28" i="1"/>
  <c r="M36" i="1" l="1"/>
  <c r="P36" i="1"/>
  <c r="S36" i="1"/>
</calcChain>
</file>

<file path=xl/sharedStrings.xml><?xml version="1.0" encoding="utf-8"?>
<sst xmlns="http://schemas.openxmlformats.org/spreadsheetml/2006/main" count="630" uniqueCount="155">
  <si>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</si>
  <si>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</si>
  <si>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</si>
  <si>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</si>
  <si>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</si>
  <si>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</si>
  <si>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</si>
  <si>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</si>
  <si>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</si>
  <si>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</si>
  <si>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</si>
  <si>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</si>
  <si>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</si>
  <si>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</si>
  <si>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</si>
  <si>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</si>
  <si>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</si>
  <si>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</si>
  <si>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</si>
  <si>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</si>
  <si>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</si>
  <si>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</si>
  <si>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</si>
  <si>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</si>
  <si>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</si>
  <si>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</si>
  <si>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</si>
  <si>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</si>
  <si>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</si>
  <si>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</si>
  <si>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</si>
  <si>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</si>
  <si>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</si>
  <si>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</si>
  <si>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</si>
  <si>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</si>
  <si>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</si>
  <si>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</si>
  <si>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</si>
  <si>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</si>
  <si>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</si>
  <si>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</si>
  <si>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</si>
  <si>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</si>
  <si>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</si>
  <si>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'00005</t>
  </si>
  <si>
    <t/>
  </si>
  <si>
    <t>RESIDENTIAL</t>
  </si>
  <si>
    <t>401</t>
  </si>
  <si>
    <t>004-002-035-10</t>
  </si>
  <si>
    <t>11717 N BACKUS RD</t>
  </si>
  <si>
    <t>03-ARM'S LENGTH</t>
  </si>
  <si>
    <t>2024R-07798</t>
  </si>
  <si>
    <t>07/16/2023</t>
  </si>
  <si>
    <t>FRONTAGE 1</t>
  </si>
  <si>
    <t>N BALE RD</t>
  </si>
  <si>
    <t>QC</t>
  </si>
  <si>
    <t>09/01/2020</t>
  </si>
  <si>
    <t>402</t>
  </si>
  <si>
    <t>004-003-008-30</t>
  </si>
  <si>
    <t>2024R-06145</t>
  </si>
  <si>
    <t>004-004-003-30</t>
  </si>
  <si>
    <t>9519 COUNTRY LANE</t>
  </si>
  <si>
    <t>2024R-11033</t>
  </si>
  <si>
    <t>004-004-006-11</t>
  </si>
  <si>
    <t>11970 N LAKEVIEW RD</t>
  </si>
  <si>
    <t>PTA</t>
  </si>
  <si>
    <t>2024R-05519</t>
  </si>
  <si>
    <t>09/24/2020</t>
  </si>
  <si>
    <t>07/18/2023</t>
  </si>
  <si>
    <t>004-005-006-10</t>
  </si>
  <si>
    <t>11580 SATTERLEE RD</t>
  </si>
  <si>
    <t>2023R-11211</t>
  </si>
  <si>
    <t>004-006-010-11</t>
  </si>
  <si>
    <t>11750 N GRAVEL RIDGE RD</t>
  </si>
  <si>
    <t>2025R-01867</t>
  </si>
  <si>
    <t>10/04/2024</t>
  </si>
  <si>
    <t>004-010-022-01</t>
  </si>
  <si>
    <t>2024R-10207</t>
  </si>
  <si>
    <t>NOT INSPECTED</t>
  </si>
  <si>
    <t>004-010-030-10</t>
  </si>
  <si>
    <t>8450 TAMARACK RD</t>
  </si>
  <si>
    <t>2023R-09661</t>
  </si>
  <si>
    <t>12/03/2024</t>
  </si>
  <si>
    <t>004-013-008-30</t>
  </si>
  <si>
    <t>NO ROAD FRONTAGE</t>
  </si>
  <si>
    <t>2024R-07274</t>
  </si>
  <si>
    <t>03/22/2018</t>
  </si>
  <si>
    <t>2023R-04877</t>
  </si>
  <si>
    <t>004-014-003-30</t>
  </si>
  <si>
    <t>9936 N FITZNER RD</t>
  </si>
  <si>
    <t>11/26/2024</t>
  </si>
  <si>
    <t>2023R-10806</t>
  </si>
  <si>
    <t>004-014-018-40</t>
  </si>
  <si>
    <t>7503 W HC - EDMORE RD</t>
  </si>
  <si>
    <t>2023R-06482</t>
  </si>
  <si>
    <t>004-016-001-32</t>
  </si>
  <si>
    <t>W HC - EDMORE RD</t>
  </si>
  <si>
    <t>2024R-01128</t>
  </si>
  <si>
    <t>03/26/2018</t>
  </si>
  <si>
    <t>004-016-008-01</t>
  </si>
  <si>
    <t>9965 W HC - EDMORE RD</t>
  </si>
  <si>
    <t>2024R-07389</t>
  </si>
  <si>
    <t>08/06/2013</t>
  </si>
  <si>
    <t>08/07/2013</t>
  </si>
  <si>
    <t>004-019-007-00</t>
  </si>
  <si>
    <t>8226 N GRAVEL RIDGE RD</t>
  </si>
  <si>
    <t>2023R-11157</t>
  </si>
  <si>
    <t>004-019-011-35</t>
  </si>
  <si>
    <t>11894 W ALMY RD</t>
  </si>
  <si>
    <t>2024R-04873</t>
  </si>
  <si>
    <t>004-019-018-00</t>
  </si>
  <si>
    <t>11752 W ALMY RD</t>
  </si>
  <si>
    <t>2023R-06184</t>
  </si>
  <si>
    <t>004-022-007-20</t>
  </si>
  <si>
    <t>8712 N GREENVILLE RD</t>
  </si>
  <si>
    <t>2023R-11929</t>
  </si>
  <si>
    <t>08/28/2023</t>
  </si>
  <si>
    <t>004-023-003-10</t>
  </si>
  <si>
    <t>8962 N VINING RD</t>
  </si>
  <si>
    <t>2025R-00893</t>
  </si>
  <si>
    <t>09/03/2023</t>
  </si>
  <si>
    <t>004-023-006-20</t>
  </si>
  <si>
    <t>8400 N VINING RD</t>
  </si>
  <si>
    <t>2024R-0673</t>
  </si>
  <si>
    <t>AGRICULTURAL</t>
  </si>
  <si>
    <t>004-030-011-40</t>
  </si>
  <si>
    <t>7549 N JOHNSON RD</t>
  </si>
  <si>
    <t>2024R-07307</t>
  </si>
  <si>
    <t>09/04/2023</t>
  </si>
  <si>
    <t>004-032-005-20</t>
  </si>
  <si>
    <t>10800 W CHURCH RD</t>
  </si>
  <si>
    <t>2023R-06946</t>
  </si>
  <si>
    <t>09/05/2023</t>
  </si>
  <si>
    <t>004-035-009-00</t>
  </si>
  <si>
    <t>6674 N VINING RD</t>
  </si>
  <si>
    <t>2023R-12237</t>
  </si>
  <si>
    <t>004-035-015-20</t>
  </si>
  <si>
    <t>N FITZNER RD</t>
  </si>
  <si>
    <t>2024R-01212</t>
  </si>
  <si>
    <t>08/06/2015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</si>
  <si>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</si>
  <si>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</si>
  <si>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</si>
  <si>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</si>
  <si>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</si>
  <si>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</si>
  <si>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</si>
  <si>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 xml:space="preserve"> LAND ANALYSIS</t>
  </si>
  <si>
    <t>1ST  ACRE     $ 16,000</t>
  </si>
  <si>
    <t>5  ACRES  $33,000</t>
  </si>
  <si>
    <t>20 ACRES  $72,000</t>
  </si>
  <si>
    <t>2026  CATO TOWNSHIP RES</t>
  </si>
  <si>
    <t>ADDITIONAL ACRES ABOVE 20 ACRES  AT 3500 PER ACRE</t>
  </si>
  <si>
    <t>10 ACRES  $48,000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</si>
</sst>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  <numFmt numFmtId="170" formatCode="mm/dd/yy"/>
  </numFmts>
  <fonts count="4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0" fontId="2" fillId="4" borderId="3" xfId="0" applyFont="1" applyFill="1" applyBorder="1" applyAlignment="1">
      <alignment horizontal="right"/>
    </xf>
    <xf numFmtId="169" fontId="2" fillId="4" borderId="1" xfId="0" applyNumberFormat="1" applyFont="1" applyFill="1" applyBorder="1"/>
    <xf numFmtId="0" fontId="3" fillId="0" borderId="1" xfId="0" applyFont="1" applyBorder="1"/>
    <xf numFmtId="170" fontId="3" fillId="0" borderId="1" xfId="0" applyNumberFormat="1" applyFont="1" applyBorder="1"/>
    <xf numFmtId="17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8"/>
  <sheetViews>
    <sheetView tabSelected="1" workbookViewId="0">
      <selection activeCell="A18" sqref="A18:XFD18"/>
    </sheetView>
  </sheetViews>
  <sheetFormatPr defaultRowHeight="14.4" x14ac:dyDescent="0.3"/>
  <cols>
    <col min="1" max="1" width="14.33203125" bestFit="1" customWidth="1" collapsed="1"/>
    <col min="2" max="2" width="27.6640625" bestFit="1" customWidth="1" collapsed="1"/>
    <col min="3" max="3" width="10.6640625" bestFit="1" customWidth="1" collapsed="1"/>
    <col min="4" max="4" width="10.88671875" bestFit="1" customWidth="1" collapsed="1"/>
    <col min="5" max="5" width="5.5546875" bestFit="1" customWidth="1" collapsed="1"/>
    <col min="6" max="6" width="30.88671875" bestFit="1" customWidth="1" collapsed="1"/>
    <col min="7" max="7" width="10.88671875" bestFit="1" customWidth="1" collapsed="1"/>
    <col min="8" max="8" width="14.6640625" bestFit="1" customWidth="1" collapsed="1"/>
    <col min="9" max="9" width="12.88671875" bestFit="1" customWidth="1" collapsed="1"/>
    <col min="10" max="10" width="13.44140625" bestFit="1" customWidth="1" collapsed="1"/>
    <col min="11" max="11" width="13.33203125" bestFit="1" customWidth="1" collapsed="1"/>
    <col min="12" max="12" width="14.44140625" bestFit="1" customWidth="1" collapsed="1"/>
    <col min="13" max="13" width="11.109375" bestFit="1" customWidth="1" collapsed="1"/>
    <col min="14" max="14" width="7.33203125" bestFit="1" customWidth="1" collapsed="1"/>
    <col min="15" max="15" width="14.33203125" bestFit="1" customWidth="1" collapsed="1"/>
    <col min="16" max="16" width="10.6640625" bestFit="1" customWidth="1" collapsed="1"/>
    <col min="17" max="17" width="10" bestFit="1" customWidth="1" collapsed="1"/>
    <col min="18" max="18" width="12" bestFit="1" customWidth="1" collapsed="1"/>
    <col min="19" max="19" width="11.88671875" bestFit="1" customWidth="1" collapsed="1"/>
    <col min="20" max="20" width="11.6640625" bestFit="1" customWidth="1" collapsed="1"/>
    <col min="21" max="21" width="8.6640625" bestFit="1" customWidth="1" collapsed="1"/>
    <col min="22" max="22" width="11.88671875" bestFit="1" customWidth="1" collapsed="1"/>
    <col min="23" max="23" width="28.88671875" bestFit="1" customWidth="1" collapsed="1"/>
    <col min="24" max="24" width="14.6640625" bestFit="1" customWidth="1" collapsed="1"/>
    <col min="25" max="25" width="6.88671875" bestFit="1" customWidth="1" collapsed="1"/>
    <col min="26" max="26" width="6.44140625" bestFit="1" customWidth="1" collapsed="1"/>
    <col min="27" max="27" width="15" bestFit="1" customWidth="1" collapsed="1"/>
    <col min="28" max="28" width="9.44140625" bestFit="1" customWidth="1" collapsed="1"/>
    <col min="29" max="29" width="5.44140625" bestFit="1" customWidth="1" collapsed="1"/>
    <col min="30" max="32" width="12.44140625" bestFit="1" customWidth="1" collapsed="1"/>
    <col min="33" max="33" width="18" bestFit="1" customWidth="1" collapsed="1"/>
    <col min="34" max="34" width="6.88671875" bestFit="1" customWidth="1" collapsed="1"/>
    <col min="35" max="35" width="13.109375" bestFit="1" customWidth="1" collapsed="1"/>
    <col min="36" max="36" width="6.5546875" bestFit="1" customWidth="1" collapsed="1"/>
    <col min="37" max="37" width="19.88671875" bestFit="1" customWidth="1" collapsed="1"/>
    <col min="38" max="38" width="16.44140625" bestFit="1" customWidth="1" collapsed="1"/>
    <col min="39" max="39" width="15.44140625" bestFit="1" customWidth="1" collapsed="1"/>
    <col min="40" max="40" width="11" bestFit="1" customWidth="1" collapsed="1"/>
    <col min="41" max="41" width="16.88671875" bestFit="1" customWidth="1" collapsed="1"/>
    <col min="42" max="42" width="21.5546875" bestFit="1" customWidth="1" collapsed="1"/>
    <col min="43" max="43" width="21" bestFit="1" customWidth="1" collapsed="1"/>
    <col min="44" max="44" width="16.5546875" bestFit="1" customWidth="1" collapsed="1"/>
  </cols>
  <sheetData>
    <row r="1" spans="1:44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9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x14ac:dyDescent="0.3">
      <c r="A2" s="19" t="s">
        <v>100</v>
      </c>
      <c r="B2" s="19" t="s">
        <v>101</v>
      </c>
      <c r="C2" s="20">
        <v>45499</v>
      </c>
      <c r="D2" s="21">
        <v>150000</v>
      </c>
      <c r="E2" s="19" t="s">
        <v>44</v>
      </c>
      <c r="F2" s="19" t="s">
        <v>51</v>
      </c>
      <c r="G2" s="21">
        <v>150000</v>
      </c>
      <c r="H2" s="21">
        <v>53800</v>
      </c>
      <c r="I2" s="22">
        <f>H2/G2*100</f>
        <v>35.866666666666667</v>
      </c>
      <c r="J2" s="21">
        <v>109571</v>
      </c>
      <c r="K2" s="21">
        <f>G2-102641</f>
        <v>47359</v>
      </c>
      <c r="L2" s="21">
        <v>6930</v>
      </c>
      <c r="M2" s="23">
        <v>165</v>
      </c>
      <c r="N2" s="24">
        <v>165</v>
      </c>
      <c r="O2" s="25">
        <v>0.62</v>
      </c>
      <c r="P2" s="25">
        <v>0.62</v>
      </c>
      <c r="Q2" s="21">
        <f>K2/M2</f>
        <v>287.0242424242424</v>
      </c>
      <c r="R2" s="21">
        <f>K2/O2</f>
        <v>76385.483870967742</v>
      </c>
      <c r="S2" s="26">
        <f>K2/O2/43560</f>
        <v>1.7535694185254302</v>
      </c>
      <c r="T2" s="25">
        <v>165</v>
      </c>
      <c r="U2" s="27" t="s">
        <v>45</v>
      </c>
      <c r="V2" s="19" t="s">
        <v>102</v>
      </c>
      <c r="W2" s="19" t="s">
        <v>46</v>
      </c>
      <c r="X2" s="19" t="s">
        <v>47</v>
      </c>
      <c r="Y2" s="19">
        <v>0</v>
      </c>
      <c r="Z2" s="19">
        <v>1</v>
      </c>
      <c r="AA2" s="19" t="s">
        <v>103</v>
      </c>
      <c r="AB2" s="19" t="s">
        <v>46</v>
      </c>
      <c r="AC2" s="19" t="s">
        <v>48</v>
      </c>
      <c r="AD2" s="19" t="s">
        <v>54</v>
      </c>
      <c r="AE2" s="19"/>
      <c r="AF2" s="19"/>
      <c r="AG2" s="19" t="s">
        <v>46</v>
      </c>
      <c r="AH2" s="19" t="s">
        <v>46</v>
      </c>
      <c r="AI2" s="19" t="s">
        <v>46</v>
      </c>
      <c r="AJ2" s="19" t="s">
        <v>46</v>
      </c>
      <c r="AK2" s="19" t="s">
        <v>46</v>
      </c>
      <c r="AL2" s="19" t="s">
        <v>46</v>
      </c>
      <c r="AM2" s="19" t="s">
        <v>46</v>
      </c>
      <c r="AN2" s="19" t="s">
        <v>46</v>
      </c>
      <c r="AO2" s="19" t="s">
        <v>46</v>
      </c>
      <c r="AP2" s="19" t="s">
        <v>46</v>
      </c>
      <c r="AQ2" s="19" t="s">
        <v>46</v>
      </c>
      <c r="AR2" s="19" t="s">
        <v>46</v>
      </c>
    </row>
    <row r="3" spans="1:44" x14ac:dyDescent="0.3">
      <c r="A3" s="19" t="s">
        <v>61</v>
      </c>
      <c r="B3" s="19" t="s">
        <v>62</v>
      </c>
      <c r="C3" s="20">
        <v>45618</v>
      </c>
      <c r="D3" s="21">
        <v>250000</v>
      </c>
      <c r="E3" s="19" t="s">
        <v>44</v>
      </c>
      <c r="F3" s="19" t="s">
        <v>51</v>
      </c>
      <c r="G3" s="21">
        <v>250000</v>
      </c>
      <c r="H3" s="21">
        <v>87400</v>
      </c>
      <c r="I3" s="22">
        <f>H3/G3*100</f>
        <v>34.96</v>
      </c>
      <c r="J3" s="21">
        <v>177833</v>
      </c>
      <c r="K3" s="21">
        <f>G3-164953</f>
        <v>85047</v>
      </c>
      <c r="L3" s="21">
        <v>12880</v>
      </c>
      <c r="M3" s="23">
        <v>200</v>
      </c>
      <c r="N3" s="24">
        <v>200</v>
      </c>
      <c r="O3" s="25">
        <v>0.92</v>
      </c>
      <c r="P3" s="25">
        <v>0.92</v>
      </c>
      <c r="Q3" s="21">
        <f>K3/M3</f>
        <v>425.23500000000001</v>
      </c>
      <c r="R3" s="21">
        <f>K3/O3</f>
        <v>92442.391304347824</v>
      </c>
      <c r="S3" s="26">
        <f>K3/O3/43560</f>
        <v>2.1221852916516948</v>
      </c>
      <c r="T3" s="25">
        <v>200</v>
      </c>
      <c r="U3" s="27" t="s">
        <v>45</v>
      </c>
      <c r="V3" s="19" t="s">
        <v>63</v>
      </c>
      <c r="W3" s="19" t="s">
        <v>46</v>
      </c>
      <c r="X3" s="19" t="s">
        <v>47</v>
      </c>
      <c r="Y3" s="19">
        <v>1</v>
      </c>
      <c r="Z3" s="19">
        <v>0</v>
      </c>
      <c r="AA3" s="19" t="s">
        <v>53</v>
      </c>
      <c r="AB3" s="19" t="s">
        <v>46</v>
      </c>
      <c r="AC3" s="19" t="s">
        <v>48</v>
      </c>
      <c r="AD3" s="19" t="s">
        <v>54</v>
      </c>
      <c r="AE3" s="19"/>
      <c r="AF3" s="19"/>
      <c r="AG3" s="19" t="s">
        <v>46</v>
      </c>
      <c r="AH3" s="19" t="s">
        <v>46</v>
      </c>
      <c r="AI3" s="19" t="s">
        <v>46</v>
      </c>
      <c r="AJ3" s="19" t="s">
        <v>46</v>
      </c>
      <c r="AK3" s="19" t="s">
        <v>46</v>
      </c>
      <c r="AL3" s="19" t="s">
        <v>46</v>
      </c>
      <c r="AM3" s="19" t="s">
        <v>46</v>
      </c>
      <c r="AN3" s="19" t="s">
        <v>46</v>
      </c>
      <c r="AO3" s="19" t="s">
        <v>46</v>
      </c>
      <c r="AP3" s="19" t="s">
        <v>46</v>
      </c>
      <c r="AQ3" s="19" t="s">
        <v>46</v>
      </c>
      <c r="AR3" s="19" t="s">
        <v>46</v>
      </c>
    </row>
    <row r="4" spans="1:44" x14ac:dyDescent="0.3">
      <c r="A4" s="19"/>
      <c r="B4" s="19"/>
      <c r="C4" s="20"/>
      <c r="D4" s="21"/>
      <c r="E4" s="19"/>
      <c r="F4" s="19"/>
      <c r="G4" s="21"/>
      <c r="H4" s="21"/>
      <c r="I4" s="22"/>
      <c r="J4" s="21"/>
      <c r="K4" s="21"/>
      <c r="L4" s="21"/>
      <c r="M4" s="23"/>
      <c r="N4" s="24"/>
      <c r="O4" s="25"/>
      <c r="P4" s="25"/>
      <c r="Q4" s="21"/>
      <c r="R4" s="21"/>
      <c r="S4" s="26"/>
      <c r="T4" s="25"/>
      <c r="U4" s="27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44" x14ac:dyDescent="0.3">
      <c r="A5" s="10" t="s">
        <v>111</v>
      </c>
      <c r="B5" s="10" t="s">
        <v>112</v>
      </c>
      <c r="C5" s="11">
        <v>45097</v>
      </c>
      <c r="D5" s="12">
        <v>153000</v>
      </c>
      <c r="E5" s="10" t="s">
        <v>44</v>
      </c>
      <c r="F5" s="10" t="s">
        <v>51</v>
      </c>
      <c r="G5" s="12">
        <v>153000</v>
      </c>
      <c r="H5" s="12">
        <v>44700</v>
      </c>
      <c r="I5" s="13">
        <f>H5/G5*100</f>
        <v>29.215686274509807</v>
      </c>
      <c r="J5" s="12">
        <v>109550</v>
      </c>
      <c r="K5" s="12">
        <f>G5-97650</f>
        <v>55350</v>
      </c>
      <c r="L5" s="12">
        <v>11900</v>
      </c>
      <c r="M5" s="14">
        <v>210</v>
      </c>
      <c r="N5" s="15">
        <v>210</v>
      </c>
      <c r="O5" s="16">
        <v>1</v>
      </c>
      <c r="P5" s="16">
        <v>1</v>
      </c>
      <c r="Q5" s="12">
        <f>K5/M5</f>
        <v>263.57142857142856</v>
      </c>
      <c r="R5" s="12">
        <f>K5/O5</f>
        <v>55350</v>
      </c>
      <c r="S5" s="17">
        <f>K5/O5/43560</f>
        <v>1.2706611570247934</v>
      </c>
      <c r="T5" s="16">
        <v>210</v>
      </c>
      <c r="U5" s="18" t="s">
        <v>45</v>
      </c>
      <c r="V5" s="10" t="s">
        <v>113</v>
      </c>
      <c r="W5" s="10" t="s">
        <v>46</v>
      </c>
      <c r="X5" s="10" t="s">
        <v>47</v>
      </c>
      <c r="Y5" s="10">
        <v>1</v>
      </c>
      <c r="Z5" s="10">
        <v>0</v>
      </c>
      <c r="AA5" s="10" t="s">
        <v>104</v>
      </c>
      <c r="AB5" s="10" t="s">
        <v>46</v>
      </c>
      <c r="AC5" s="10" t="s">
        <v>48</v>
      </c>
      <c r="AD5" s="10" t="s">
        <v>54</v>
      </c>
      <c r="AE5" s="10"/>
      <c r="AF5" s="10"/>
      <c r="AG5" s="10" t="s">
        <v>46</v>
      </c>
      <c r="AH5" s="10" t="s">
        <v>46</v>
      </c>
      <c r="AI5" s="10" t="s">
        <v>46</v>
      </c>
      <c r="AJ5" s="10" t="s">
        <v>46</v>
      </c>
      <c r="AK5" s="10" t="s">
        <v>46</v>
      </c>
      <c r="AL5" s="10" t="s">
        <v>46</v>
      </c>
      <c r="AM5" s="10" t="s">
        <v>46</v>
      </c>
      <c r="AN5" s="10" t="s">
        <v>46</v>
      </c>
      <c r="AO5" s="10" t="s">
        <v>46</v>
      </c>
      <c r="AP5" s="10" t="s">
        <v>46</v>
      </c>
      <c r="AQ5" s="10" t="s">
        <v>46</v>
      </c>
      <c r="AR5" s="10" t="s">
        <v>46</v>
      </c>
    </row>
    <row r="6" spans="1:44" x14ac:dyDescent="0.3">
      <c r="A6" s="10" t="s">
        <v>73</v>
      </c>
      <c r="B6" s="10" t="s">
        <v>74</v>
      </c>
      <c r="C6" s="11">
        <v>45713</v>
      </c>
      <c r="D6" s="12">
        <v>40000</v>
      </c>
      <c r="E6" s="10" t="s">
        <v>44</v>
      </c>
      <c r="F6" s="10" t="s">
        <v>51</v>
      </c>
      <c r="G6" s="12">
        <v>40000</v>
      </c>
      <c r="H6" s="12">
        <v>9800</v>
      </c>
      <c r="I6" s="13">
        <f>H6/G6*100</f>
        <v>24.5</v>
      </c>
      <c r="J6" s="12">
        <v>26311</v>
      </c>
      <c r="K6" s="12">
        <f>G6-8871</f>
        <v>31129</v>
      </c>
      <c r="L6" s="12">
        <v>17440</v>
      </c>
      <c r="M6" s="14">
        <v>158</v>
      </c>
      <c r="N6" s="15">
        <v>492</v>
      </c>
      <c r="O6" s="16">
        <v>1.8</v>
      </c>
      <c r="P6" s="16">
        <v>1.8</v>
      </c>
      <c r="Q6" s="12">
        <f>K6/M6</f>
        <v>197.01898734177215</v>
      </c>
      <c r="R6" s="12">
        <f>K6/O6</f>
        <v>17293.888888888887</v>
      </c>
      <c r="S6" s="17">
        <f>K6/O6/43560</f>
        <v>0.39701305989184771</v>
      </c>
      <c r="T6" s="16">
        <v>158</v>
      </c>
      <c r="U6" s="18" t="s">
        <v>45</v>
      </c>
      <c r="V6" s="10" t="s">
        <v>75</v>
      </c>
      <c r="W6" s="10" t="s">
        <v>46</v>
      </c>
      <c r="X6" s="10" t="s">
        <v>47</v>
      </c>
      <c r="Y6" s="10">
        <v>1</v>
      </c>
      <c r="Z6" s="10">
        <v>0</v>
      </c>
      <c r="AA6" s="10" t="s">
        <v>76</v>
      </c>
      <c r="AB6" s="10" t="s">
        <v>46</v>
      </c>
      <c r="AC6" s="10" t="s">
        <v>48</v>
      </c>
      <c r="AD6" s="10" t="s">
        <v>54</v>
      </c>
      <c r="AE6" s="10"/>
      <c r="AF6" s="10"/>
      <c r="AG6" s="10" t="s">
        <v>46</v>
      </c>
      <c r="AH6" s="10" t="s">
        <v>46</v>
      </c>
      <c r="AI6" s="10" t="s">
        <v>46</v>
      </c>
      <c r="AJ6" s="10" t="s">
        <v>46</v>
      </c>
      <c r="AK6" s="10" t="s">
        <v>46</v>
      </c>
      <c r="AL6" s="10" t="s">
        <v>46</v>
      </c>
      <c r="AM6" s="10" t="s">
        <v>46</v>
      </c>
      <c r="AN6" s="10" t="s">
        <v>46</v>
      </c>
      <c r="AO6" s="10" t="s">
        <v>46</v>
      </c>
      <c r="AP6" s="10" t="s">
        <v>46</v>
      </c>
      <c r="AQ6" s="10" t="s">
        <v>46</v>
      </c>
      <c r="AR6" s="10" t="s">
        <v>46</v>
      </c>
    </row>
    <row r="7" spans="1:44" x14ac:dyDescent="0.3">
      <c r="A7" s="19" t="s">
        <v>108</v>
      </c>
      <c r="B7" s="19" t="s">
        <v>109</v>
      </c>
      <c r="C7" s="20">
        <v>45436</v>
      </c>
      <c r="D7" s="21">
        <v>162500</v>
      </c>
      <c r="E7" s="19" t="s">
        <v>44</v>
      </c>
      <c r="F7" s="19" t="s">
        <v>51</v>
      </c>
      <c r="G7" s="21">
        <v>162500</v>
      </c>
      <c r="H7" s="21">
        <v>37900</v>
      </c>
      <c r="I7" s="22">
        <f>H7/G7*100</f>
        <v>23.323076923076925</v>
      </c>
      <c r="J7" s="21">
        <v>106011</v>
      </c>
      <c r="K7" s="21">
        <f>G7-86251</f>
        <v>76249</v>
      </c>
      <c r="L7" s="21">
        <v>19760</v>
      </c>
      <c r="M7" s="23">
        <v>325</v>
      </c>
      <c r="N7" s="24">
        <v>264.04000000000002</v>
      </c>
      <c r="O7" s="25">
        <v>1.97</v>
      </c>
      <c r="P7" s="25">
        <v>1.97</v>
      </c>
      <c r="Q7" s="21">
        <f>K7/M7</f>
        <v>234.6123076923077</v>
      </c>
      <c r="R7" s="21">
        <f>K7/O7</f>
        <v>38705.076142131977</v>
      </c>
      <c r="S7" s="26">
        <f>K7/O7/43560</f>
        <v>0.88854628425463678</v>
      </c>
      <c r="T7" s="25">
        <v>325</v>
      </c>
      <c r="U7" s="27" t="s">
        <v>45</v>
      </c>
      <c r="V7" s="19" t="s">
        <v>110</v>
      </c>
      <c r="W7" s="19" t="s">
        <v>46</v>
      </c>
      <c r="X7" s="19" t="s">
        <v>47</v>
      </c>
      <c r="Y7" s="19">
        <v>0</v>
      </c>
      <c r="Z7" s="19">
        <v>0</v>
      </c>
      <c r="AA7" s="19" t="s">
        <v>104</v>
      </c>
      <c r="AB7" s="19" t="s">
        <v>46</v>
      </c>
      <c r="AC7" s="19" t="s">
        <v>48</v>
      </c>
      <c r="AD7" s="19" t="s">
        <v>54</v>
      </c>
      <c r="AE7" s="19"/>
      <c r="AF7" s="19"/>
      <c r="AG7" s="19" t="s">
        <v>46</v>
      </c>
      <c r="AH7" s="19" t="s">
        <v>46</v>
      </c>
      <c r="AI7" s="19" t="s">
        <v>46</v>
      </c>
      <c r="AJ7" s="19" t="s">
        <v>46</v>
      </c>
      <c r="AK7" s="19" t="s">
        <v>46</v>
      </c>
      <c r="AL7" s="19" t="s">
        <v>46</v>
      </c>
      <c r="AM7" s="19" t="s">
        <v>46</v>
      </c>
      <c r="AN7" s="19" t="s">
        <v>46</v>
      </c>
      <c r="AO7" s="19" t="s">
        <v>46</v>
      </c>
      <c r="AP7" s="19" t="s">
        <v>46</v>
      </c>
      <c r="AQ7" s="19" t="s">
        <v>46</v>
      </c>
      <c r="AR7" s="19" t="s">
        <v>46</v>
      </c>
    </row>
    <row r="8" spans="1:44" x14ac:dyDescent="0.3">
      <c r="A8" s="19" t="s">
        <v>64</v>
      </c>
      <c r="B8" s="19" t="s">
        <v>65</v>
      </c>
      <c r="C8" s="20">
        <v>45443</v>
      </c>
      <c r="D8" s="21">
        <v>224500</v>
      </c>
      <c r="E8" s="19" t="s">
        <v>66</v>
      </c>
      <c r="F8" s="19" t="s">
        <v>51</v>
      </c>
      <c r="G8" s="21">
        <v>224500</v>
      </c>
      <c r="H8" s="21">
        <v>90900</v>
      </c>
      <c r="I8" s="22">
        <f>H8/G8*100</f>
        <v>40.489977728285076</v>
      </c>
      <c r="J8" s="21">
        <v>183392</v>
      </c>
      <c r="K8" s="21">
        <f>G8-164792</f>
        <v>59708</v>
      </c>
      <c r="L8" s="21">
        <v>18600</v>
      </c>
      <c r="M8" s="23">
        <v>218</v>
      </c>
      <c r="N8" s="24">
        <v>397.63</v>
      </c>
      <c r="O8" s="25">
        <v>1.99</v>
      </c>
      <c r="P8" s="25">
        <v>1.99</v>
      </c>
      <c r="Q8" s="21">
        <f>K8/M8</f>
        <v>273.88990825688074</v>
      </c>
      <c r="R8" s="21">
        <f>K8/O8</f>
        <v>30004.020100502512</v>
      </c>
      <c r="S8" s="26">
        <f>K8/O8/43560</f>
        <v>0.68879752296837726</v>
      </c>
      <c r="T8" s="25">
        <v>218</v>
      </c>
      <c r="U8" s="27" t="s">
        <v>45</v>
      </c>
      <c r="V8" s="19" t="s">
        <v>67</v>
      </c>
      <c r="W8" s="19" t="s">
        <v>46</v>
      </c>
      <c r="X8" s="19" t="s">
        <v>47</v>
      </c>
      <c r="Y8" s="19">
        <v>0</v>
      </c>
      <c r="Z8" s="19">
        <v>1</v>
      </c>
      <c r="AA8" s="19" t="s">
        <v>68</v>
      </c>
      <c r="AB8" s="19" t="s">
        <v>46</v>
      </c>
      <c r="AC8" s="19" t="s">
        <v>48</v>
      </c>
      <c r="AD8" s="19" t="s">
        <v>54</v>
      </c>
      <c r="AE8" s="19"/>
      <c r="AF8" s="19"/>
      <c r="AG8" s="19" t="s">
        <v>46</v>
      </c>
      <c r="AH8" s="19" t="s">
        <v>46</v>
      </c>
      <c r="AI8" s="19" t="s">
        <v>46</v>
      </c>
      <c r="AJ8" s="19" t="s">
        <v>46</v>
      </c>
      <c r="AK8" s="19" t="s">
        <v>46</v>
      </c>
      <c r="AL8" s="19" t="s">
        <v>46</v>
      </c>
      <c r="AM8" s="19" t="s">
        <v>46</v>
      </c>
      <c r="AN8" s="19" t="s">
        <v>46</v>
      </c>
      <c r="AO8" s="19" t="s">
        <v>46</v>
      </c>
      <c r="AP8" s="19" t="s">
        <v>46</v>
      </c>
      <c r="AQ8" s="19" t="s">
        <v>46</v>
      </c>
      <c r="AR8" s="19" t="s">
        <v>46</v>
      </c>
    </row>
    <row r="9" spans="1:44" x14ac:dyDescent="0.3">
      <c r="A9" s="19"/>
      <c r="B9" s="19"/>
      <c r="C9" s="20"/>
      <c r="D9" s="21"/>
      <c r="E9" s="19"/>
      <c r="F9" s="19"/>
      <c r="G9" s="21"/>
      <c r="H9" s="21"/>
      <c r="I9" s="22"/>
      <c r="J9" s="21"/>
      <c r="K9" s="21"/>
      <c r="L9" s="21"/>
      <c r="M9" s="23"/>
      <c r="N9" s="24"/>
      <c r="O9" s="25"/>
      <c r="P9" s="25"/>
      <c r="Q9" s="21"/>
      <c r="R9" s="21"/>
      <c r="S9" s="26"/>
      <c r="T9" s="25"/>
      <c r="U9" s="27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spans="1:44" x14ac:dyDescent="0.3">
      <c r="A10" s="10" t="s">
        <v>80</v>
      </c>
      <c r="B10" s="10" t="s">
        <v>81</v>
      </c>
      <c r="C10" s="11">
        <v>45203</v>
      </c>
      <c r="D10" s="12">
        <v>364900</v>
      </c>
      <c r="E10" s="10" t="s">
        <v>44</v>
      </c>
      <c r="F10" s="10" t="s">
        <v>51</v>
      </c>
      <c r="G10" s="12">
        <v>364900</v>
      </c>
      <c r="H10" s="12">
        <v>144700</v>
      </c>
      <c r="I10" s="13">
        <f>H10/G10*100</f>
        <v>39.654699917785699</v>
      </c>
      <c r="J10" s="12">
        <v>332824</v>
      </c>
      <c r="K10" s="12">
        <f>G10-314632</f>
        <v>50268</v>
      </c>
      <c r="L10" s="12">
        <v>18192</v>
      </c>
      <c r="M10" s="14">
        <v>187.6</v>
      </c>
      <c r="N10" s="15">
        <v>466.71</v>
      </c>
      <c r="O10" s="16">
        <v>2.0099999999999998</v>
      </c>
      <c r="P10" s="16">
        <v>2.0099999999999998</v>
      </c>
      <c r="Q10" s="12">
        <f>K10/M10</f>
        <v>267.95309168443498</v>
      </c>
      <c r="R10" s="12">
        <f>K10/O10</f>
        <v>25008.955223880599</v>
      </c>
      <c r="S10" s="17">
        <f>K10/O10/43560</f>
        <v>0.57412661211847105</v>
      </c>
      <c r="T10" s="16">
        <v>187.6</v>
      </c>
      <c r="U10" s="18" t="s">
        <v>45</v>
      </c>
      <c r="V10" s="10" t="s">
        <v>82</v>
      </c>
      <c r="W10" s="10" t="s">
        <v>46</v>
      </c>
      <c r="X10" s="10" t="s">
        <v>47</v>
      </c>
      <c r="Y10" s="10">
        <v>0</v>
      </c>
      <c r="Z10" s="10">
        <v>1</v>
      </c>
      <c r="AA10" s="10" t="s">
        <v>83</v>
      </c>
      <c r="AB10" s="10" t="s">
        <v>46</v>
      </c>
      <c r="AC10" s="10" t="s">
        <v>48</v>
      </c>
      <c r="AD10" s="10" t="s">
        <v>54</v>
      </c>
      <c r="AE10" s="10"/>
      <c r="AF10" s="10"/>
      <c r="AG10" s="10" t="s">
        <v>46</v>
      </c>
      <c r="AH10" s="10" t="s">
        <v>46</v>
      </c>
      <c r="AI10" s="10" t="s">
        <v>46</v>
      </c>
      <c r="AJ10" s="10" t="s">
        <v>46</v>
      </c>
      <c r="AK10" s="10" t="s">
        <v>46</v>
      </c>
      <c r="AL10" s="10" t="s">
        <v>46</v>
      </c>
      <c r="AM10" s="10" t="s">
        <v>46</v>
      </c>
      <c r="AN10" s="10" t="s">
        <v>46</v>
      </c>
      <c r="AO10" s="10" t="s">
        <v>46</v>
      </c>
      <c r="AP10" s="10" t="s">
        <v>46</v>
      </c>
      <c r="AQ10" s="10" t="s">
        <v>46</v>
      </c>
      <c r="AR10" s="10" t="s">
        <v>46</v>
      </c>
    </row>
    <row r="11" spans="1:44" x14ac:dyDescent="0.3">
      <c r="A11" s="10" t="s">
        <v>89</v>
      </c>
      <c r="B11" s="10" t="s">
        <v>90</v>
      </c>
      <c r="C11" s="11">
        <v>45058</v>
      </c>
      <c r="D11" s="12">
        <v>35000</v>
      </c>
      <c r="E11" s="10" t="s">
        <v>44</v>
      </c>
      <c r="F11" s="10" t="s">
        <v>51</v>
      </c>
      <c r="G11" s="12">
        <v>35000</v>
      </c>
      <c r="H11" s="12">
        <v>0</v>
      </c>
      <c r="I11" s="13">
        <f>H11/G11*100</f>
        <v>0</v>
      </c>
      <c r="J11" s="12">
        <v>38256</v>
      </c>
      <c r="K11" s="12">
        <f>G11-0</f>
        <v>35000</v>
      </c>
      <c r="L11" s="12">
        <v>22500</v>
      </c>
      <c r="M11" s="14">
        <v>0</v>
      </c>
      <c r="N11" s="15">
        <v>0</v>
      </c>
      <c r="O11" s="16">
        <v>2.25</v>
      </c>
      <c r="P11" s="16">
        <v>2.25</v>
      </c>
      <c r="Q11" s="12" t="e">
        <f>K11/M11</f>
        <v>#DIV/0!</v>
      </c>
      <c r="R11" s="12">
        <f>K11/O11</f>
        <v>15555.555555555555</v>
      </c>
      <c r="S11" s="17">
        <f>K11/O11/43560</f>
        <v>0.35710641771247831</v>
      </c>
      <c r="T11" s="16">
        <v>0</v>
      </c>
      <c r="U11" s="18" t="s">
        <v>45</v>
      </c>
      <c r="V11" s="10" t="s">
        <v>88</v>
      </c>
      <c r="W11" s="10" t="s">
        <v>46</v>
      </c>
      <c r="X11" s="10" t="s">
        <v>47</v>
      </c>
      <c r="Y11" s="10">
        <v>0</v>
      </c>
      <c r="Z11" s="10">
        <v>0</v>
      </c>
      <c r="AA11" s="10" t="s">
        <v>91</v>
      </c>
      <c r="AB11" s="10" t="s">
        <v>46</v>
      </c>
      <c r="AC11" s="10" t="s">
        <v>48</v>
      </c>
      <c r="AD11" s="10"/>
      <c r="AE11" s="10"/>
      <c r="AF11" s="10"/>
      <c r="AG11" s="10" t="s">
        <v>46</v>
      </c>
      <c r="AH11" s="10" t="s">
        <v>46</v>
      </c>
      <c r="AI11" s="10" t="s">
        <v>46</v>
      </c>
      <c r="AJ11" s="10" t="s">
        <v>46</v>
      </c>
      <c r="AK11" s="10" t="s">
        <v>46</v>
      </c>
      <c r="AL11" s="10" t="s">
        <v>46</v>
      </c>
      <c r="AM11" s="10" t="s">
        <v>46</v>
      </c>
      <c r="AN11" s="10" t="s">
        <v>46</v>
      </c>
      <c r="AO11" s="10" t="s">
        <v>46</v>
      </c>
      <c r="AP11" s="10" t="s">
        <v>46</v>
      </c>
      <c r="AQ11" s="10" t="s">
        <v>46</v>
      </c>
      <c r="AR11" s="10" t="s">
        <v>46</v>
      </c>
    </row>
    <row r="12" spans="1:44" x14ac:dyDescent="0.3">
      <c r="A12" s="19" t="s">
        <v>89</v>
      </c>
      <c r="B12" s="19" t="s">
        <v>90</v>
      </c>
      <c r="C12" s="20">
        <v>45236</v>
      </c>
      <c r="D12" s="21">
        <v>255500</v>
      </c>
      <c r="E12" s="19" t="s">
        <v>44</v>
      </c>
      <c r="F12" s="19" t="s">
        <v>51</v>
      </c>
      <c r="G12" s="21">
        <v>255500</v>
      </c>
      <c r="H12" s="21">
        <v>0</v>
      </c>
      <c r="I12" s="22">
        <f>H12/G12*100</f>
        <v>0</v>
      </c>
      <c r="J12" s="21">
        <v>266502</v>
      </c>
      <c r="K12" s="21">
        <f>G12-244002</f>
        <v>11498</v>
      </c>
      <c r="L12" s="21">
        <v>22500</v>
      </c>
      <c r="M12" s="23">
        <v>0</v>
      </c>
      <c r="N12" s="24">
        <v>0</v>
      </c>
      <c r="O12" s="25">
        <v>2.25</v>
      </c>
      <c r="P12" s="25">
        <v>2.25</v>
      </c>
      <c r="Q12" s="21" t="e">
        <f>K12/M12</f>
        <v>#DIV/0!</v>
      </c>
      <c r="R12" s="21">
        <f>K12/O12</f>
        <v>5110.2222222222226</v>
      </c>
      <c r="S12" s="26">
        <f>K12/O12/43560</f>
        <v>0.11731455973880217</v>
      </c>
      <c r="T12" s="25">
        <v>0</v>
      </c>
      <c r="U12" s="27" t="s">
        <v>45</v>
      </c>
      <c r="V12" s="19" t="s">
        <v>92</v>
      </c>
      <c r="W12" s="19" t="s">
        <v>46</v>
      </c>
      <c r="X12" s="19" t="s">
        <v>47</v>
      </c>
      <c r="Y12" s="19">
        <v>0</v>
      </c>
      <c r="Z12" s="19">
        <v>0</v>
      </c>
      <c r="AA12" s="19" t="s">
        <v>91</v>
      </c>
      <c r="AB12" s="19" t="s">
        <v>46</v>
      </c>
      <c r="AC12" s="19" t="s">
        <v>48</v>
      </c>
      <c r="AD12" s="19"/>
      <c r="AE12" s="19"/>
      <c r="AF12" s="19"/>
      <c r="AG12" s="19" t="s">
        <v>46</v>
      </c>
      <c r="AH12" s="19" t="s">
        <v>46</v>
      </c>
      <c r="AI12" s="19" t="s">
        <v>46</v>
      </c>
      <c r="AJ12" s="19" t="s">
        <v>46</v>
      </c>
      <c r="AK12" s="19" t="s">
        <v>46</v>
      </c>
      <c r="AL12" s="19" t="s">
        <v>46</v>
      </c>
      <c r="AM12" s="19" t="s">
        <v>46</v>
      </c>
      <c r="AN12" s="19" t="s">
        <v>46</v>
      </c>
      <c r="AO12" s="19" t="s">
        <v>46</v>
      </c>
      <c r="AP12" s="19" t="s">
        <v>46</v>
      </c>
      <c r="AQ12" s="19" t="s">
        <v>46</v>
      </c>
      <c r="AR12" s="19" t="s">
        <v>46</v>
      </c>
    </row>
    <row r="13" spans="1:44" x14ac:dyDescent="0.3">
      <c r="A13" s="19" t="s">
        <v>130</v>
      </c>
      <c r="B13" s="19" t="s">
        <v>131</v>
      </c>
      <c r="C13" s="20">
        <v>45121</v>
      </c>
      <c r="D13" s="21">
        <v>125000</v>
      </c>
      <c r="E13" s="19" t="s">
        <v>66</v>
      </c>
      <c r="F13" s="19" t="s">
        <v>51</v>
      </c>
      <c r="G13" s="21">
        <v>125000</v>
      </c>
      <c r="H13" s="21">
        <v>57000</v>
      </c>
      <c r="I13" s="22">
        <f>H13/G13*100</f>
        <v>45.6</v>
      </c>
      <c r="J13" s="21">
        <v>129246</v>
      </c>
      <c r="K13" s="21">
        <f>G13-107186</f>
        <v>17814</v>
      </c>
      <c r="L13" s="21">
        <v>22060</v>
      </c>
      <c r="M13" s="23">
        <v>216</v>
      </c>
      <c r="N13" s="24">
        <v>477.95</v>
      </c>
      <c r="O13" s="25">
        <v>2.37</v>
      </c>
      <c r="P13" s="25">
        <v>2.37</v>
      </c>
      <c r="Q13" s="21">
        <f>K13/M13</f>
        <v>82.472222222222229</v>
      </c>
      <c r="R13" s="21">
        <f>K13/O13</f>
        <v>7516.4556962025317</v>
      </c>
      <c r="S13" s="26">
        <f>K13/O13/43560</f>
        <v>0.17255407934349246</v>
      </c>
      <c r="T13" s="25">
        <v>216</v>
      </c>
      <c r="U13" s="27" t="s">
        <v>45</v>
      </c>
      <c r="V13" s="19" t="s">
        <v>132</v>
      </c>
      <c r="W13" s="19" t="s">
        <v>46</v>
      </c>
      <c r="X13" s="19" t="s">
        <v>47</v>
      </c>
      <c r="Y13" s="19">
        <v>1</v>
      </c>
      <c r="Z13" s="19">
        <v>0</v>
      </c>
      <c r="AA13" s="19" t="s">
        <v>133</v>
      </c>
      <c r="AB13" s="19" t="s">
        <v>46</v>
      </c>
      <c r="AC13" s="19" t="s">
        <v>48</v>
      </c>
      <c r="AD13" s="19" t="s">
        <v>54</v>
      </c>
      <c r="AE13" s="19"/>
      <c r="AF13" s="19"/>
      <c r="AG13" s="19" t="s">
        <v>46</v>
      </c>
      <c r="AH13" s="19" t="s">
        <v>46</v>
      </c>
      <c r="AI13" s="19" t="s">
        <v>46</v>
      </c>
      <c r="AJ13" s="19" t="s">
        <v>46</v>
      </c>
      <c r="AK13" s="19" t="s">
        <v>46</v>
      </c>
      <c r="AL13" s="19" t="s">
        <v>46</v>
      </c>
      <c r="AM13" s="19" t="s">
        <v>46</v>
      </c>
      <c r="AN13" s="19" t="s">
        <v>46</v>
      </c>
      <c r="AO13" s="19" t="s">
        <v>46</v>
      </c>
      <c r="AP13" s="19" t="s">
        <v>46</v>
      </c>
      <c r="AQ13" s="19" t="s">
        <v>46</v>
      </c>
      <c r="AR13" s="19" t="s">
        <v>46</v>
      </c>
    </row>
    <row r="14" spans="1:44" x14ac:dyDescent="0.3">
      <c r="A14" s="19"/>
      <c r="B14" s="19"/>
      <c r="C14" s="20"/>
      <c r="D14" s="21"/>
      <c r="E14" s="19"/>
      <c r="F14" s="19"/>
      <c r="G14" s="21"/>
      <c r="H14" s="21"/>
      <c r="I14" s="22"/>
      <c r="J14" s="21"/>
      <c r="K14" s="21"/>
      <c r="L14" s="21"/>
      <c r="M14" s="23"/>
      <c r="N14" s="24"/>
      <c r="O14" s="25"/>
      <c r="P14" s="25"/>
      <c r="Q14" s="21"/>
      <c r="R14" s="21"/>
      <c r="S14" s="26"/>
      <c r="T14" s="25"/>
      <c r="U14" s="27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1:44" x14ac:dyDescent="0.3">
      <c r="A15" s="19" t="s">
        <v>105</v>
      </c>
      <c r="B15" s="19" t="s">
        <v>106</v>
      </c>
      <c r="C15" s="20">
        <v>45240</v>
      </c>
      <c r="D15" s="21">
        <v>200000</v>
      </c>
      <c r="E15" s="19" t="s">
        <v>44</v>
      </c>
      <c r="F15" s="19" t="s">
        <v>51</v>
      </c>
      <c r="G15" s="21">
        <v>200000</v>
      </c>
      <c r="H15" s="21">
        <v>60400</v>
      </c>
      <c r="I15" s="22">
        <f>H15/G15*100</f>
        <v>30.2</v>
      </c>
      <c r="J15" s="21">
        <v>141571</v>
      </c>
      <c r="K15" s="21">
        <f>G15-114091</f>
        <v>85909</v>
      </c>
      <c r="L15" s="21">
        <v>27480</v>
      </c>
      <c r="M15" s="23">
        <v>264</v>
      </c>
      <c r="N15" s="24">
        <v>495</v>
      </c>
      <c r="O15" s="25">
        <v>3</v>
      </c>
      <c r="P15" s="25">
        <v>3</v>
      </c>
      <c r="Q15" s="21">
        <f>K15/M15</f>
        <v>325.41287878787881</v>
      </c>
      <c r="R15" s="21">
        <f>K15/O15</f>
        <v>28636.333333333332</v>
      </c>
      <c r="S15" s="26">
        <f>K15/O15/43560</f>
        <v>0.65739975512702786</v>
      </c>
      <c r="T15" s="25">
        <v>264</v>
      </c>
      <c r="U15" s="27" t="s">
        <v>45</v>
      </c>
      <c r="V15" s="19" t="s">
        <v>107</v>
      </c>
      <c r="W15" s="19" t="s">
        <v>46</v>
      </c>
      <c r="X15" s="19" t="s">
        <v>47</v>
      </c>
      <c r="Y15" s="19">
        <v>0</v>
      </c>
      <c r="Z15" s="19">
        <v>1</v>
      </c>
      <c r="AA15" s="19" t="s">
        <v>104</v>
      </c>
      <c r="AB15" s="19" t="s">
        <v>46</v>
      </c>
      <c r="AC15" s="19" t="s">
        <v>48</v>
      </c>
      <c r="AD15" s="19" t="s">
        <v>54</v>
      </c>
      <c r="AE15" s="19"/>
      <c r="AF15" s="19"/>
      <c r="AG15" s="19" t="s">
        <v>46</v>
      </c>
      <c r="AH15" s="19" t="s">
        <v>46</v>
      </c>
      <c r="AI15" s="19" t="s">
        <v>46</v>
      </c>
      <c r="AJ15" s="19" t="s">
        <v>46</v>
      </c>
      <c r="AK15" s="19" t="s">
        <v>46</v>
      </c>
      <c r="AL15" s="19" t="s">
        <v>46</v>
      </c>
      <c r="AM15" s="19" t="s">
        <v>46</v>
      </c>
      <c r="AN15" s="19" t="s">
        <v>46</v>
      </c>
      <c r="AO15" s="19" t="s">
        <v>46</v>
      </c>
      <c r="AP15" s="19" t="s">
        <v>46</v>
      </c>
      <c r="AQ15" s="19" t="s">
        <v>46</v>
      </c>
      <c r="AR15" s="19" t="s">
        <v>46</v>
      </c>
    </row>
    <row r="16" spans="1:44" x14ac:dyDescent="0.3">
      <c r="A16" s="10" t="s">
        <v>122</v>
      </c>
      <c r="B16" s="10" t="s">
        <v>123</v>
      </c>
      <c r="C16" s="11">
        <v>45492</v>
      </c>
      <c r="D16" s="12">
        <v>200000</v>
      </c>
      <c r="E16" s="10" t="s">
        <v>56</v>
      </c>
      <c r="F16" s="10" t="s">
        <v>51</v>
      </c>
      <c r="G16" s="12">
        <v>200000</v>
      </c>
      <c r="H16" s="12">
        <v>91500</v>
      </c>
      <c r="I16" s="13">
        <f>H16/G16*100</f>
        <v>45.75</v>
      </c>
      <c r="J16" s="12">
        <v>198083</v>
      </c>
      <c r="K16" s="12">
        <f>G16-168083</f>
        <v>31917</v>
      </c>
      <c r="L16" s="12">
        <v>30000</v>
      </c>
      <c r="M16" s="14">
        <v>809</v>
      </c>
      <c r="N16" s="15">
        <v>2287.3000000000002</v>
      </c>
      <c r="O16" s="16">
        <v>3.52</v>
      </c>
      <c r="P16" s="16">
        <v>3.52</v>
      </c>
      <c r="Q16" s="12">
        <f>K16/M16</f>
        <v>39.452410383189125</v>
      </c>
      <c r="R16" s="12">
        <f>K16/O16</f>
        <v>9067.329545454546</v>
      </c>
      <c r="S16" s="17">
        <f>K16/O16/43560</f>
        <v>0.20815724392687204</v>
      </c>
      <c r="T16" s="16">
        <v>809</v>
      </c>
      <c r="U16" s="18" t="s">
        <v>45</v>
      </c>
      <c r="V16" s="10" t="s">
        <v>124</v>
      </c>
      <c r="W16" s="10" t="s">
        <v>46</v>
      </c>
      <c r="X16" s="10" t="s">
        <v>125</v>
      </c>
      <c r="Y16" s="10">
        <v>0</v>
      </c>
      <c r="Z16" s="10">
        <v>0</v>
      </c>
      <c r="AA16" s="10" t="s">
        <v>121</v>
      </c>
      <c r="AB16" s="10" t="s">
        <v>46</v>
      </c>
      <c r="AC16" s="10" t="s">
        <v>48</v>
      </c>
      <c r="AD16" s="10" t="s">
        <v>54</v>
      </c>
      <c r="AE16" s="10"/>
      <c r="AF16" s="10"/>
      <c r="AG16" s="10" t="s">
        <v>46</v>
      </c>
      <c r="AH16" s="10" t="s">
        <v>46</v>
      </c>
      <c r="AI16" s="10" t="s">
        <v>46</v>
      </c>
      <c r="AJ16" s="10" t="s">
        <v>46</v>
      </c>
      <c r="AK16" s="10" t="s">
        <v>46</v>
      </c>
      <c r="AL16" s="10" t="s">
        <v>46</v>
      </c>
      <c r="AM16" s="10" t="s">
        <v>46</v>
      </c>
      <c r="AN16" s="10" t="s">
        <v>46</v>
      </c>
      <c r="AO16" s="10" t="s">
        <v>46</v>
      </c>
      <c r="AP16" s="10" t="s">
        <v>46</v>
      </c>
      <c r="AQ16" s="10" t="s">
        <v>46</v>
      </c>
      <c r="AR16" s="10" t="s">
        <v>46</v>
      </c>
    </row>
    <row r="17" spans="1:44" x14ac:dyDescent="0.3">
      <c r="A17" s="10" t="s">
        <v>126</v>
      </c>
      <c r="B17" s="10" t="s">
        <v>127</v>
      </c>
      <c r="C17" s="11">
        <v>45516</v>
      </c>
      <c r="D17" s="12">
        <v>221000</v>
      </c>
      <c r="E17" s="10" t="s">
        <v>44</v>
      </c>
      <c r="F17" s="10" t="s">
        <v>51</v>
      </c>
      <c r="G17" s="12">
        <v>221000</v>
      </c>
      <c r="H17" s="12">
        <v>105600</v>
      </c>
      <c r="I17" s="13">
        <f>H17/G17*100</f>
        <v>47.782805429864254</v>
      </c>
      <c r="J17" s="12">
        <v>211927</v>
      </c>
      <c r="K17" s="12">
        <f>G17-180607</f>
        <v>40393</v>
      </c>
      <c r="L17" s="12">
        <v>31320</v>
      </c>
      <c r="M17" s="14">
        <v>0</v>
      </c>
      <c r="N17" s="15">
        <v>0</v>
      </c>
      <c r="O17" s="16">
        <v>3.58</v>
      </c>
      <c r="P17" s="16">
        <v>3.58</v>
      </c>
      <c r="Q17" s="12" t="e">
        <f>K17/M17</f>
        <v>#DIV/0!</v>
      </c>
      <c r="R17" s="12">
        <f>K17/O17</f>
        <v>11282.960893854748</v>
      </c>
      <c r="S17" s="17">
        <f>K17/O17/43560</f>
        <v>0.25902114081392902</v>
      </c>
      <c r="T17" s="16">
        <v>0</v>
      </c>
      <c r="U17" s="18" t="s">
        <v>45</v>
      </c>
      <c r="V17" s="10" t="s">
        <v>128</v>
      </c>
      <c r="W17" s="10" t="s">
        <v>46</v>
      </c>
      <c r="X17" s="10" t="s">
        <v>47</v>
      </c>
      <c r="Y17" s="10">
        <v>0</v>
      </c>
      <c r="Z17" s="10">
        <v>0</v>
      </c>
      <c r="AA17" s="10" t="s">
        <v>129</v>
      </c>
      <c r="AB17" s="10" t="s">
        <v>46</v>
      </c>
      <c r="AC17" s="10" t="s">
        <v>48</v>
      </c>
      <c r="AD17" s="10"/>
      <c r="AE17" s="10"/>
      <c r="AF17" s="10"/>
      <c r="AG17" s="10" t="s">
        <v>46</v>
      </c>
      <c r="AH17" s="10" t="s">
        <v>46</v>
      </c>
      <c r="AI17" s="10" t="s">
        <v>46</v>
      </c>
      <c r="AJ17" s="10" t="s">
        <v>46</v>
      </c>
      <c r="AK17" s="10" t="s">
        <v>46</v>
      </c>
      <c r="AL17" s="10" t="s">
        <v>46</v>
      </c>
      <c r="AM17" s="10" t="s">
        <v>46</v>
      </c>
      <c r="AN17" s="10" t="s">
        <v>46</v>
      </c>
      <c r="AO17" s="10" t="s">
        <v>46</v>
      </c>
      <c r="AP17" s="10" t="s">
        <v>46</v>
      </c>
      <c r="AQ17" s="10" t="s">
        <v>46</v>
      </c>
      <c r="AR17" s="10" t="s">
        <v>46</v>
      </c>
    </row>
    <row r="18" spans="1:44" x14ac:dyDescent="0.3">
      <c r="A18" s="10" t="s">
        <v>59</v>
      </c>
      <c r="B18" s="10" t="s">
        <v>55</v>
      </c>
      <c r="C18" s="11">
        <v>45476</v>
      </c>
      <c r="D18" s="12">
        <v>27000</v>
      </c>
      <c r="E18" s="10" t="s">
        <v>56</v>
      </c>
      <c r="F18" s="10" t="s">
        <v>51</v>
      </c>
      <c r="G18" s="12">
        <v>27000</v>
      </c>
      <c r="H18" s="12">
        <v>15400</v>
      </c>
      <c r="I18" s="13">
        <f>H18/G18*100</f>
        <v>57.037037037037038</v>
      </c>
      <c r="J18" s="12">
        <v>32280</v>
      </c>
      <c r="K18" s="12">
        <f>G18-0</f>
        <v>27000</v>
      </c>
      <c r="L18" s="12">
        <v>32280</v>
      </c>
      <c r="M18" s="14">
        <v>0</v>
      </c>
      <c r="N18" s="15">
        <v>0</v>
      </c>
      <c r="O18" s="16">
        <v>3.82</v>
      </c>
      <c r="P18" s="16">
        <v>3.82</v>
      </c>
      <c r="Q18" s="12" t="e">
        <f>K18/M18</f>
        <v>#DIV/0!</v>
      </c>
      <c r="R18" s="12">
        <f>K18/O18</f>
        <v>7068.0628272251315</v>
      </c>
      <c r="S18" s="17">
        <f>K18/O18/43560</f>
        <v>0.1622603954826706</v>
      </c>
      <c r="T18" s="16">
        <v>0</v>
      </c>
      <c r="U18" s="18" t="s">
        <v>45</v>
      </c>
      <c r="V18" s="10" t="s">
        <v>60</v>
      </c>
      <c r="W18" s="10" t="s">
        <v>46</v>
      </c>
      <c r="X18" s="10" t="s">
        <v>47</v>
      </c>
      <c r="Y18" s="10">
        <v>0</v>
      </c>
      <c r="Z18" s="10">
        <v>0</v>
      </c>
      <c r="AA18" s="10" t="s">
        <v>57</v>
      </c>
      <c r="AB18" s="10" t="s">
        <v>46</v>
      </c>
      <c r="AC18" s="10" t="s">
        <v>58</v>
      </c>
      <c r="AD18" s="10"/>
      <c r="AE18" s="10"/>
      <c r="AF18" s="10"/>
      <c r="AG18" s="10" t="s">
        <v>46</v>
      </c>
      <c r="AH18" s="10" t="s">
        <v>46</v>
      </c>
      <c r="AI18" s="10" t="s">
        <v>46</v>
      </c>
      <c r="AJ18" s="10" t="s">
        <v>46</v>
      </c>
      <c r="AK18" s="10" t="s">
        <v>46</v>
      </c>
      <c r="AL18" s="10" t="s">
        <v>46</v>
      </c>
      <c r="AM18" s="10" t="s">
        <v>46</v>
      </c>
      <c r="AN18" s="10" t="s">
        <v>46</v>
      </c>
      <c r="AO18" s="10" t="s">
        <v>46</v>
      </c>
      <c r="AP18" s="10" t="s">
        <v>46</v>
      </c>
      <c r="AQ18" s="10" t="s">
        <v>46</v>
      </c>
      <c r="AR18" s="10" t="s">
        <v>46</v>
      </c>
    </row>
    <row r="19" spans="1:44" x14ac:dyDescent="0.3">
      <c r="A19" s="19" t="s">
        <v>96</v>
      </c>
      <c r="B19" s="19" t="s">
        <v>97</v>
      </c>
      <c r="C19" s="20">
        <v>45334</v>
      </c>
      <c r="D19" s="21">
        <v>100000</v>
      </c>
      <c r="E19" s="19" t="s">
        <v>44</v>
      </c>
      <c r="F19" s="19" t="s">
        <v>51</v>
      </c>
      <c r="G19" s="21">
        <v>100000</v>
      </c>
      <c r="H19" s="21">
        <v>15500</v>
      </c>
      <c r="I19" s="22">
        <f>H19/G19*100</f>
        <v>15.5</v>
      </c>
      <c r="J19" s="21">
        <v>32720</v>
      </c>
      <c r="K19" s="21">
        <f>G19-0</f>
        <v>100000</v>
      </c>
      <c r="L19" s="21">
        <v>32720</v>
      </c>
      <c r="M19" s="23">
        <v>528</v>
      </c>
      <c r="N19" s="24">
        <v>330</v>
      </c>
      <c r="O19" s="25">
        <v>3.93</v>
      </c>
      <c r="P19" s="25">
        <v>3.93</v>
      </c>
      <c r="Q19" s="21">
        <f>K19/M19</f>
        <v>189.39393939393941</v>
      </c>
      <c r="R19" s="21">
        <f>K19/O19</f>
        <v>25445.292620865141</v>
      </c>
      <c r="S19" s="26">
        <f>K19/O19/43560</f>
        <v>0.58414354042390126</v>
      </c>
      <c r="T19" s="25">
        <v>528</v>
      </c>
      <c r="U19" s="27" t="s">
        <v>45</v>
      </c>
      <c r="V19" s="19" t="s">
        <v>98</v>
      </c>
      <c r="W19" s="19" t="s">
        <v>46</v>
      </c>
      <c r="X19" s="19" t="s">
        <v>47</v>
      </c>
      <c r="Y19" s="19">
        <v>0</v>
      </c>
      <c r="Z19" s="19">
        <v>0</v>
      </c>
      <c r="AA19" s="19" t="s">
        <v>99</v>
      </c>
      <c r="AB19" s="19" t="s">
        <v>46</v>
      </c>
      <c r="AC19" s="19" t="s">
        <v>58</v>
      </c>
      <c r="AD19" s="19" t="s">
        <v>54</v>
      </c>
      <c r="AE19" s="19"/>
      <c r="AF19" s="19"/>
      <c r="AG19" s="19" t="s">
        <v>46</v>
      </c>
      <c r="AH19" s="19" t="s">
        <v>46</v>
      </c>
      <c r="AI19" s="19" t="s">
        <v>46</v>
      </c>
      <c r="AJ19" s="19" t="s">
        <v>46</v>
      </c>
      <c r="AK19" s="19" t="s">
        <v>46</v>
      </c>
      <c r="AL19" s="19" t="s">
        <v>46</v>
      </c>
      <c r="AM19" s="19" t="s">
        <v>46</v>
      </c>
      <c r="AN19" s="19" t="s">
        <v>46</v>
      </c>
      <c r="AO19" s="19" t="s">
        <v>46</v>
      </c>
      <c r="AP19" s="19" t="s">
        <v>46</v>
      </c>
      <c r="AQ19" s="19" t="s">
        <v>46</v>
      </c>
      <c r="AR19" s="19" t="s">
        <v>46</v>
      </c>
    </row>
    <row r="20" spans="1:44" x14ac:dyDescent="0.3">
      <c r="A20" s="19"/>
      <c r="B20" s="19"/>
      <c r="C20" s="20"/>
      <c r="D20" s="21"/>
      <c r="E20" s="19"/>
      <c r="F20" s="19"/>
      <c r="G20" s="21"/>
      <c r="H20" s="21"/>
      <c r="I20" s="22"/>
      <c r="J20" s="21"/>
      <c r="K20" s="21"/>
      <c r="L20" s="21"/>
      <c r="M20" s="23"/>
      <c r="N20" s="24"/>
      <c r="O20" s="25"/>
      <c r="P20" s="25"/>
      <c r="Q20" s="21"/>
      <c r="R20" s="21"/>
      <c r="S20" s="26"/>
      <c r="T20" s="25"/>
      <c r="U20" s="27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</row>
    <row r="21" spans="1:44" x14ac:dyDescent="0.3">
      <c r="A21" s="10" t="s">
        <v>49</v>
      </c>
      <c r="B21" s="10" t="s">
        <v>50</v>
      </c>
      <c r="C21" s="11">
        <v>45527</v>
      </c>
      <c r="D21" s="12">
        <v>140000</v>
      </c>
      <c r="E21" s="10" t="s">
        <v>44</v>
      </c>
      <c r="F21" s="10" t="s">
        <v>51</v>
      </c>
      <c r="G21" s="12">
        <v>140000</v>
      </c>
      <c r="H21" s="12">
        <v>60600</v>
      </c>
      <c r="I21" s="13">
        <f>H21/G21*100</f>
        <v>43.285714285714292</v>
      </c>
      <c r="J21" s="12">
        <v>163963</v>
      </c>
      <c r="K21" s="12">
        <f>G21-131191</f>
        <v>8809</v>
      </c>
      <c r="L21" s="12">
        <v>32772</v>
      </c>
      <c r="M21" s="14">
        <v>274</v>
      </c>
      <c r="N21" s="15">
        <v>660</v>
      </c>
      <c r="O21" s="16">
        <v>4.1500000000000004</v>
      </c>
      <c r="P21" s="16">
        <v>4.1500000000000004</v>
      </c>
      <c r="Q21" s="12">
        <f>K21/M21</f>
        <v>32.149635036496349</v>
      </c>
      <c r="R21" s="12">
        <f>K21/O21</f>
        <v>2122.6506024096384</v>
      </c>
      <c r="S21" s="17">
        <f>K21/O21/43560</f>
        <v>4.8729352672397579E-2</v>
      </c>
      <c r="T21" s="16">
        <v>274</v>
      </c>
      <c r="U21" s="18" t="s">
        <v>45</v>
      </c>
      <c r="V21" s="10" t="s">
        <v>52</v>
      </c>
      <c r="W21" s="10" t="s">
        <v>46</v>
      </c>
      <c r="X21" s="10" t="s">
        <v>47</v>
      </c>
      <c r="Y21" s="10">
        <v>1</v>
      </c>
      <c r="Z21" s="10">
        <v>0</v>
      </c>
      <c r="AA21" s="10" t="s">
        <v>53</v>
      </c>
      <c r="AB21" s="10" t="s">
        <v>46</v>
      </c>
      <c r="AC21" s="10" t="s">
        <v>48</v>
      </c>
      <c r="AD21" s="10" t="s">
        <v>54</v>
      </c>
      <c r="AE21" s="10"/>
      <c r="AF21" s="10"/>
      <c r="AG21" s="10" t="s">
        <v>46</v>
      </c>
      <c r="AH21" s="10" t="s">
        <v>46</v>
      </c>
      <c r="AI21" s="10" t="s">
        <v>46</v>
      </c>
      <c r="AJ21" s="10" t="s">
        <v>46</v>
      </c>
      <c r="AK21" s="10" t="s">
        <v>46</v>
      </c>
      <c r="AL21" s="10" t="s">
        <v>46</v>
      </c>
      <c r="AM21" s="10" t="s">
        <v>46</v>
      </c>
      <c r="AN21" s="10" t="s">
        <v>46</v>
      </c>
      <c r="AO21" s="10" t="s">
        <v>46</v>
      </c>
      <c r="AP21" s="10" t="s">
        <v>46</v>
      </c>
      <c r="AQ21" s="10" t="s">
        <v>46</v>
      </c>
      <c r="AR21" s="10" t="s">
        <v>46</v>
      </c>
    </row>
    <row r="22" spans="1:44" x14ac:dyDescent="0.3">
      <c r="A22" s="19" t="s">
        <v>77</v>
      </c>
      <c r="B22" s="19" t="s">
        <v>55</v>
      </c>
      <c r="C22" s="20">
        <v>45603</v>
      </c>
      <c r="D22" s="21">
        <v>45000</v>
      </c>
      <c r="E22" s="19" t="s">
        <v>44</v>
      </c>
      <c r="F22" s="19" t="s">
        <v>51</v>
      </c>
      <c r="G22" s="21">
        <v>45000</v>
      </c>
      <c r="H22" s="21">
        <v>16300</v>
      </c>
      <c r="I22" s="22">
        <f>H22/G22*100</f>
        <v>36.222222222222221</v>
      </c>
      <c r="J22" s="21">
        <v>36450</v>
      </c>
      <c r="K22" s="21">
        <f>G22-0</f>
        <v>45000</v>
      </c>
      <c r="L22" s="21">
        <v>36450</v>
      </c>
      <c r="M22" s="23">
        <v>0</v>
      </c>
      <c r="N22" s="24">
        <v>0</v>
      </c>
      <c r="O22" s="25">
        <v>5.45</v>
      </c>
      <c r="P22" s="25">
        <v>5.45</v>
      </c>
      <c r="Q22" s="21" t="e">
        <f>K22/M22</f>
        <v>#DIV/0!</v>
      </c>
      <c r="R22" s="21">
        <f>K22/O22</f>
        <v>8256.880733944954</v>
      </c>
      <c r="S22" s="26">
        <f>K22/O22/43560</f>
        <v>0.18955189931003108</v>
      </c>
      <c r="T22" s="25">
        <v>0</v>
      </c>
      <c r="U22" s="27" t="s">
        <v>45</v>
      </c>
      <c r="V22" s="19" t="s">
        <v>78</v>
      </c>
      <c r="W22" s="19" t="s">
        <v>46</v>
      </c>
      <c r="X22" s="19" t="s">
        <v>47</v>
      </c>
      <c r="Y22" s="19">
        <v>0</v>
      </c>
      <c r="Z22" s="19">
        <v>1</v>
      </c>
      <c r="AA22" s="19" t="s">
        <v>79</v>
      </c>
      <c r="AB22" s="19" t="s">
        <v>46</v>
      </c>
      <c r="AC22" s="19" t="s">
        <v>58</v>
      </c>
      <c r="AD22" s="19"/>
      <c r="AE22" s="19"/>
      <c r="AF22" s="19"/>
      <c r="AG22" s="19" t="s">
        <v>46</v>
      </c>
      <c r="AH22" s="19" t="s">
        <v>46</v>
      </c>
      <c r="AI22" s="19" t="s">
        <v>46</v>
      </c>
      <c r="AJ22" s="19" t="s">
        <v>46</v>
      </c>
      <c r="AK22" s="19" t="s">
        <v>46</v>
      </c>
      <c r="AL22" s="19" t="s">
        <v>46</v>
      </c>
      <c r="AM22" s="19" t="s">
        <v>46</v>
      </c>
      <c r="AN22" s="19" t="s">
        <v>46</v>
      </c>
      <c r="AO22" s="19" t="s">
        <v>46</v>
      </c>
      <c r="AP22" s="19" t="s">
        <v>46</v>
      </c>
      <c r="AQ22" s="19" t="s">
        <v>46</v>
      </c>
      <c r="AR22" s="19" t="s">
        <v>46</v>
      </c>
    </row>
    <row r="23" spans="1:44" x14ac:dyDescent="0.3">
      <c r="A23" s="19"/>
      <c r="B23" s="19"/>
      <c r="C23" s="20"/>
      <c r="D23" s="21"/>
      <c r="E23" s="19"/>
      <c r="F23" s="19"/>
      <c r="G23" s="21"/>
      <c r="H23" s="21"/>
      <c r="I23" s="22"/>
      <c r="J23" s="21"/>
      <c r="K23" s="21"/>
      <c r="L23" s="21"/>
      <c r="M23" s="23"/>
      <c r="N23" s="24"/>
      <c r="O23" s="25"/>
      <c r="P23" s="25"/>
      <c r="Q23" s="21"/>
      <c r="R23" s="21"/>
      <c r="S23" s="26"/>
      <c r="T23" s="25"/>
      <c r="U23" s="27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">
      <c r="A24" s="10" t="s">
        <v>93</v>
      </c>
      <c r="B24" s="10" t="s">
        <v>94</v>
      </c>
      <c r="C24" s="11">
        <v>45107</v>
      </c>
      <c r="D24" s="12">
        <v>249900</v>
      </c>
      <c r="E24" s="10" t="s">
        <v>44</v>
      </c>
      <c r="F24" s="10" t="s">
        <v>51</v>
      </c>
      <c r="G24" s="12">
        <v>249900</v>
      </c>
      <c r="H24" s="12">
        <v>116600</v>
      </c>
      <c r="I24" s="13">
        <f>H24/G24*100</f>
        <v>46.658663465386155</v>
      </c>
      <c r="J24" s="12">
        <v>264034</v>
      </c>
      <c r="K24" s="12">
        <f>G24-223551</f>
        <v>26349</v>
      </c>
      <c r="L24" s="12">
        <v>40483</v>
      </c>
      <c r="M24" s="14">
        <v>0</v>
      </c>
      <c r="N24" s="15">
        <v>0</v>
      </c>
      <c r="O24" s="16">
        <v>8.49</v>
      </c>
      <c r="P24" s="16">
        <v>8.49</v>
      </c>
      <c r="Q24" s="12" t="e">
        <f>K24/M24</f>
        <v>#DIV/0!</v>
      </c>
      <c r="R24" s="12">
        <f>K24/O24</f>
        <v>3103.5335689045937</v>
      </c>
      <c r="S24" s="17">
        <f>K24/O24/43560</f>
        <v>7.1247327109839165E-2</v>
      </c>
      <c r="T24" s="16">
        <v>0</v>
      </c>
      <c r="U24" s="18" t="s">
        <v>45</v>
      </c>
      <c r="V24" s="10" t="s">
        <v>95</v>
      </c>
      <c r="W24" s="10" t="s">
        <v>46</v>
      </c>
      <c r="X24" s="10" t="s">
        <v>47</v>
      </c>
      <c r="Y24" s="10">
        <v>0</v>
      </c>
      <c r="Z24" s="10">
        <v>0</v>
      </c>
      <c r="AA24" s="10" t="s">
        <v>79</v>
      </c>
      <c r="AB24" s="10" t="s">
        <v>46</v>
      </c>
      <c r="AC24" s="10" t="s">
        <v>48</v>
      </c>
      <c r="AD24" s="10"/>
      <c r="AE24" s="10"/>
      <c r="AF24" s="10"/>
      <c r="AG24" s="10" t="s">
        <v>46</v>
      </c>
      <c r="AH24" s="10" t="s">
        <v>46</v>
      </c>
      <c r="AI24" s="10" t="s">
        <v>46</v>
      </c>
      <c r="AJ24" s="10" t="s">
        <v>46</v>
      </c>
      <c r="AK24" s="10" t="s">
        <v>46</v>
      </c>
      <c r="AL24" s="10" t="s">
        <v>46</v>
      </c>
      <c r="AM24" s="10" t="s">
        <v>46</v>
      </c>
      <c r="AN24" s="10" t="s">
        <v>46</v>
      </c>
      <c r="AO24" s="10" t="s">
        <v>46</v>
      </c>
      <c r="AP24" s="10" t="s">
        <v>46</v>
      </c>
      <c r="AQ24" s="10" t="s">
        <v>46</v>
      </c>
      <c r="AR24" s="10" t="s">
        <v>46</v>
      </c>
    </row>
    <row r="25" spans="1:44" x14ac:dyDescent="0.3">
      <c r="A25" s="10"/>
      <c r="B25" s="10"/>
      <c r="C25" s="11"/>
      <c r="D25" s="12"/>
      <c r="E25" s="10"/>
      <c r="F25" s="10"/>
      <c r="G25" s="12"/>
      <c r="H25" s="12"/>
      <c r="I25" s="13"/>
      <c r="J25" s="12"/>
      <c r="K25" s="12"/>
      <c r="L25" s="12"/>
      <c r="M25" s="14"/>
      <c r="N25" s="15"/>
      <c r="O25" s="16"/>
      <c r="P25" s="16"/>
      <c r="Q25" s="12"/>
      <c r="R25" s="12"/>
      <c r="S25" s="17"/>
      <c r="T25" s="16"/>
      <c r="U25" s="18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</row>
    <row r="26" spans="1:44" x14ac:dyDescent="0.3">
      <c r="A26" s="10"/>
      <c r="B26" s="10"/>
      <c r="C26" s="11"/>
      <c r="D26" s="12"/>
      <c r="E26" s="10"/>
      <c r="F26" s="10"/>
      <c r="G26" s="12"/>
      <c r="H26" s="12"/>
      <c r="I26" s="13"/>
      <c r="J26" s="12"/>
      <c r="K26" s="12"/>
      <c r="L26" s="12"/>
      <c r="M26" s="14"/>
      <c r="N26" s="15"/>
      <c r="O26" s="16"/>
      <c r="P26" s="16"/>
      <c r="Q26" s="12"/>
      <c r="R26" s="12"/>
      <c r="S26" s="17"/>
      <c r="T26" s="16"/>
      <c r="U26" s="18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</row>
    <row r="27" spans="1:44" x14ac:dyDescent="0.3">
      <c r="A27" s="10" t="s">
        <v>84</v>
      </c>
      <c r="B27" s="10" t="s">
        <v>85</v>
      </c>
      <c r="C27" s="11">
        <v>45516</v>
      </c>
      <c r="D27" s="12">
        <v>70000</v>
      </c>
      <c r="E27" s="10" t="s">
        <v>44</v>
      </c>
      <c r="F27" s="10" t="s">
        <v>51</v>
      </c>
      <c r="G27" s="12">
        <v>70000</v>
      </c>
      <c r="H27" s="12">
        <v>19800</v>
      </c>
      <c r="I27" s="13">
        <f>H27/G27*100</f>
        <v>28.285714285714285</v>
      </c>
      <c r="J27" s="12">
        <v>42667</v>
      </c>
      <c r="K27" s="12">
        <f>G27-0</f>
        <v>70000</v>
      </c>
      <c r="L27" s="12">
        <v>42667</v>
      </c>
      <c r="M27" s="14">
        <v>652.96</v>
      </c>
      <c r="N27" s="15">
        <v>653.77</v>
      </c>
      <c r="O27" s="16">
        <v>9.8000000000000007</v>
      </c>
      <c r="P27" s="16">
        <v>9.9</v>
      </c>
      <c r="Q27" s="12">
        <f>K27/M27</f>
        <v>107.2041166380789</v>
      </c>
      <c r="R27" s="12">
        <f>K27/O27</f>
        <v>7142.8571428571422</v>
      </c>
      <c r="S27" s="17">
        <f>K27/O27/43560</f>
        <v>0.16397743670470941</v>
      </c>
      <c r="T27" s="16">
        <v>652.96</v>
      </c>
      <c r="U27" s="18" t="s">
        <v>45</v>
      </c>
      <c r="V27" s="10" t="s">
        <v>86</v>
      </c>
      <c r="W27" s="10" t="s">
        <v>46</v>
      </c>
      <c r="X27" s="10" t="s">
        <v>47</v>
      </c>
      <c r="Y27" s="10">
        <v>1</v>
      </c>
      <c r="Z27" s="10">
        <v>0</v>
      </c>
      <c r="AA27" s="10" t="s">
        <v>87</v>
      </c>
      <c r="AB27" s="10" t="s">
        <v>46</v>
      </c>
      <c r="AC27" s="10" t="s">
        <v>58</v>
      </c>
      <c r="AD27" s="10" t="s">
        <v>54</v>
      </c>
      <c r="AE27" s="10"/>
      <c r="AF27" s="10"/>
      <c r="AG27" s="10" t="s">
        <v>46</v>
      </c>
      <c r="AH27" s="10" t="s">
        <v>46</v>
      </c>
      <c r="AI27" s="10" t="s">
        <v>46</v>
      </c>
      <c r="AJ27" s="10" t="s">
        <v>46</v>
      </c>
      <c r="AK27" s="10" t="s">
        <v>46</v>
      </c>
      <c r="AL27" s="10" t="s">
        <v>46</v>
      </c>
      <c r="AM27" s="10" t="s">
        <v>46</v>
      </c>
      <c r="AN27" s="10" t="s">
        <v>46</v>
      </c>
      <c r="AO27" s="10" t="s">
        <v>46</v>
      </c>
      <c r="AP27" s="10" t="s">
        <v>46</v>
      </c>
      <c r="AQ27" s="10" t="s">
        <v>46</v>
      </c>
      <c r="AR27" s="10" t="s">
        <v>46</v>
      </c>
    </row>
    <row r="28" spans="1:44" x14ac:dyDescent="0.3">
      <c r="A28" s="19" t="s">
        <v>70</v>
      </c>
      <c r="B28" s="19" t="s">
        <v>71</v>
      </c>
      <c r="C28" s="20">
        <v>45251</v>
      </c>
      <c r="D28" s="21">
        <v>315000</v>
      </c>
      <c r="E28" s="19" t="s">
        <v>44</v>
      </c>
      <c r="F28" s="19" t="s">
        <v>51</v>
      </c>
      <c r="G28" s="21">
        <v>315000</v>
      </c>
      <c r="H28" s="21">
        <v>159000</v>
      </c>
      <c r="I28" s="22">
        <f>H28/G28*100</f>
        <v>50.476190476190474</v>
      </c>
      <c r="J28" s="21">
        <v>357037</v>
      </c>
      <c r="K28" s="21">
        <f>G28-314454</f>
        <v>546</v>
      </c>
      <c r="L28" s="21">
        <v>42583</v>
      </c>
      <c r="M28" s="23">
        <v>330</v>
      </c>
      <c r="N28" s="24">
        <v>1320</v>
      </c>
      <c r="O28" s="25">
        <v>10</v>
      </c>
      <c r="P28" s="25">
        <v>10</v>
      </c>
      <c r="Q28" s="21">
        <f>K28/M28</f>
        <v>1.6545454545454545</v>
      </c>
      <c r="R28" s="21">
        <f>K28/O28</f>
        <v>54.6</v>
      </c>
      <c r="S28" s="26">
        <f>K28/O28/43560</f>
        <v>1.2534435261707989E-3</v>
      </c>
      <c r="T28" s="25">
        <v>330</v>
      </c>
      <c r="U28" s="27" t="s">
        <v>45</v>
      </c>
      <c r="V28" s="19" t="s">
        <v>72</v>
      </c>
      <c r="W28" s="19" t="s">
        <v>46</v>
      </c>
      <c r="X28" s="19" t="s">
        <v>47</v>
      </c>
      <c r="Y28" s="19">
        <v>1</v>
      </c>
      <c r="Z28" s="19">
        <v>0</v>
      </c>
      <c r="AA28" s="19" t="s">
        <v>69</v>
      </c>
      <c r="AB28" s="19" t="s">
        <v>46</v>
      </c>
      <c r="AC28" s="19" t="s">
        <v>48</v>
      </c>
      <c r="AD28" s="19" t="s">
        <v>54</v>
      </c>
      <c r="AE28" s="19"/>
      <c r="AF28" s="19"/>
      <c r="AG28" s="19" t="s">
        <v>46</v>
      </c>
      <c r="AH28" s="19" t="s">
        <v>46</v>
      </c>
      <c r="AI28" s="19" t="s">
        <v>46</v>
      </c>
      <c r="AJ28" s="19" t="s">
        <v>46</v>
      </c>
      <c r="AK28" s="19" t="s">
        <v>46</v>
      </c>
      <c r="AL28" s="19" t="s">
        <v>46</v>
      </c>
      <c r="AM28" s="19" t="s">
        <v>46</v>
      </c>
      <c r="AN28" s="19" t="s">
        <v>46</v>
      </c>
      <c r="AO28" s="19" t="s">
        <v>46</v>
      </c>
      <c r="AP28" s="19" t="s">
        <v>46</v>
      </c>
      <c r="AQ28" s="19" t="s">
        <v>46</v>
      </c>
      <c r="AR28" s="19" t="s">
        <v>46</v>
      </c>
    </row>
    <row r="29" spans="1:44" x14ac:dyDescent="0.3">
      <c r="A29" s="19" t="s">
        <v>118</v>
      </c>
      <c r="B29" s="19" t="s">
        <v>119</v>
      </c>
      <c r="C29" s="20">
        <v>45686</v>
      </c>
      <c r="D29" s="21">
        <v>160000</v>
      </c>
      <c r="E29" s="19" t="s">
        <v>44</v>
      </c>
      <c r="F29" s="19" t="s">
        <v>51</v>
      </c>
      <c r="G29" s="21">
        <v>160000</v>
      </c>
      <c r="H29" s="21">
        <v>48300</v>
      </c>
      <c r="I29" s="22">
        <f>H29/G29*100</f>
        <v>30.1875</v>
      </c>
      <c r="J29" s="21">
        <v>120164</v>
      </c>
      <c r="K29" s="21">
        <f>G29-79247</f>
        <v>80753</v>
      </c>
      <c r="L29" s="21">
        <v>40917</v>
      </c>
      <c r="M29" s="23">
        <v>333</v>
      </c>
      <c r="N29" s="24">
        <v>1308.0999999999999</v>
      </c>
      <c r="O29" s="25">
        <v>10</v>
      </c>
      <c r="P29" s="25">
        <v>10</v>
      </c>
      <c r="Q29" s="21">
        <f>K29/M29</f>
        <v>242.50150150150151</v>
      </c>
      <c r="R29" s="21">
        <f>K29/O29</f>
        <v>8075.3</v>
      </c>
      <c r="S29" s="26">
        <f>K29/O29/43560</f>
        <v>0.18538337924701562</v>
      </c>
      <c r="T29" s="25">
        <v>333</v>
      </c>
      <c r="U29" s="27" t="s">
        <v>45</v>
      </c>
      <c r="V29" s="19" t="s">
        <v>120</v>
      </c>
      <c r="W29" s="19" t="s">
        <v>46</v>
      </c>
      <c r="X29" s="19" t="s">
        <v>47</v>
      </c>
      <c r="Y29" s="19">
        <v>0</v>
      </c>
      <c r="Z29" s="19">
        <v>0</v>
      </c>
      <c r="AA29" s="19" t="s">
        <v>121</v>
      </c>
      <c r="AB29" s="19" t="s">
        <v>46</v>
      </c>
      <c r="AC29" s="19" t="s">
        <v>48</v>
      </c>
      <c r="AD29" s="19" t="s">
        <v>54</v>
      </c>
      <c r="AE29" s="19"/>
      <c r="AF29" s="19"/>
      <c r="AG29" s="19" t="s">
        <v>46</v>
      </c>
      <c r="AH29" s="19" t="s">
        <v>46</v>
      </c>
      <c r="AI29" s="19" t="s">
        <v>46</v>
      </c>
      <c r="AJ29" s="19" t="s">
        <v>46</v>
      </c>
      <c r="AK29" s="19" t="s">
        <v>46</v>
      </c>
      <c r="AL29" s="19" t="s">
        <v>46</v>
      </c>
      <c r="AM29" s="19" t="s">
        <v>46</v>
      </c>
      <c r="AN29" s="19" t="s">
        <v>46</v>
      </c>
      <c r="AO29" s="19" t="s">
        <v>46</v>
      </c>
      <c r="AP29" s="19" t="s">
        <v>46</v>
      </c>
      <c r="AQ29" s="19" t="s">
        <v>46</v>
      </c>
      <c r="AR29" s="19" t="s">
        <v>46</v>
      </c>
    </row>
    <row r="30" spans="1:44" x14ac:dyDescent="0.3">
      <c r="A30" s="19"/>
      <c r="B30" s="19"/>
      <c r="C30" s="20"/>
      <c r="D30" s="21"/>
      <c r="E30" s="19"/>
      <c r="F30" s="19"/>
      <c r="G30" s="21"/>
      <c r="H30" s="21"/>
      <c r="I30" s="22"/>
      <c r="J30" s="21"/>
      <c r="K30" s="21"/>
      <c r="L30" s="21"/>
      <c r="M30" s="23"/>
      <c r="N30" s="24"/>
      <c r="O30" s="25"/>
      <c r="P30" s="25"/>
      <c r="Q30" s="21"/>
      <c r="R30" s="21"/>
      <c r="S30" s="26"/>
      <c r="T30" s="25"/>
      <c r="U30" s="27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</row>
    <row r="31" spans="1:44" x14ac:dyDescent="0.3">
      <c r="A31" s="19"/>
      <c r="B31" s="19"/>
      <c r="C31" s="20"/>
      <c r="D31" s="21"/>
      <c r="E31" s="19"/>
      <c r="F31" s="19"/>
      <c r="G31" s="21"/>
      <c r="H31" s="21"/>
      <c r="I31" s="22"/>
      <c r="J31" s="21"/>
      <c r="K31" s="21"/>
      <c r="L31" s="21"/>
      <c r="M31" s="23"/>
      <c r="N31" s="24"/>
      <c r="O31" s="25"/>
      <c r="P31" s="25"/>
      <c r="Q31" s="21"/>
      <c r="R31" s="21"/>
      <c r="S31" s="26"/>
      <c r="T31" s="25"/>
      <c r="U31" s="27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</row>
    <row r="32" spans="1:44" x14ac:dyDescent="0.3">
      <c r="A32" s="19" t="s">
        <v>134</v>
      </c>
      <c r="B32" s="19" t="s">
        <v>135</v>
      </c>
      <c r="C32" s="20">
        <v>45281</v>
      </c>
      <c r="D32" s="21">
        <v>220000</v>
      </c>
      <c r="E32" s="19" t="s">
        <v>44</v>
      </c>
      <c r="F32" s="19" t="s">
        <v>51</v>
      </c>
      <c r="G32" s="21">
        <v>220000</v>
      </c>
      <c r="H32" s="21">
        <v>93300</v>
      </c>
      <c r="I32" s="22">
        <f>H32/G32*100</f>
        <v>42.409090909090907</v>
      </c>
      <c r="J32" s="21">
        <v>215274</v>
      </c>
      <c r="K32" s="21">
        <f>G32-142782</f>
        <v>77218</v>
      </c>
      <c r="L32" s="21">
        <v>72492</v>
      </c>
      <c r="M32" s="23">
        <v>828</v>
      </c>
      <c r="N32" s="24">
        <v>1315.21</v>
      </c>
      <c r="O32" s="25">
        <v>25</v>
      </c>
      <c r="P32" s="25">
        <v>25</v>
      </c>
      <c r="Q32" s="21">
        <f>K32/M32</f>
        <v>93.258454106280197</v>
      </c>
      <c r="R32" s="21">
        <f>K32/O32</f>
        <v>3088.72</v>
      </c>
      <c r="S32" s="26">
        <f>K32/O32/43560</f>
        <v>7.0907254361799815E-2</v>
      </c>
      <c r="T32" s="25">
        <v>828</v>
      </c>
      <c r="U32" s="27" t="s">
        <v>45</v>
      </c>
      <c r="V32" s="19" t="s">
        <v>136</v>
      </c>
      <c r="W32" s="19" t="s">
        <v>46</v>
      </c>
      <c r="X32" s="19" t="s">
        <v>47</v>
      </c>
      <c r="Y32" s="19">
        <v>1</v>
      </c>
      <c r="Z32" s="19">
        <v>0</v>
      </c>
      <c r="AA32" s="19" t="s">
        <v>133</v>
      </c>
      <c r="AB32" s="19" t="s">
        <v>46</v>
      </c>
      <c r="AC32" s="19" t="s">
        <v>48</v>
      </c>
      <c r="AD32" s="19" t="s">
        <v>54</v>
      </c>
      <c r="AE32" s="19"/>
      <c r="AF32" s="19"/>
      <c r="AG32" s="19" t="s">
        <v>46</v>
      </c>
      <c r="AH32" s="19" t="s">
        <v>46</v>
      </c>
      <c r="AI32" s="19" t="s">
        <v>46</v>
      </c>
      <c r="AJ32" s="19" t="s">
        <v>46</v>
      </c>
      <c r="AK32" s="19" t="s">
        <v>46</v>
      </c>
      <c r="AL32" s="19" t="s">
        <v>46</v>
      </c>
      <c r="AM32" s="19" t="s">
        <v>46</v>
      </c>
      <c r="AN32" s="19" t="s">
        <v>46</v>
      </c>
      <c r="AO32" s="19" t="s">
        <v>46</v>
      </c>
      <c r="AP32" s="19" t="s">
        <v>46</v>
      </c>
      <c r="AQ32" s="19" t="s">
        <v>46</v>
      </c>
      <c r="AR32" s="19" t="s">
        <v>46</v>
      </c>
    </row>
    <row r="33" spans="1:44" x14ac:dyDescent="0.3">
      <c r="A33" s="10" t="s">
        <v>114</v>
      </c>
      <c r="B33" s="10" t="s">
        <v>115</v>
      </c>
      <c r="C33" s="11">
        <v>45261</v>
      </c>
      <c r="D33" s="12">
        <v>490000</v>
      </c>
      <c r="E33" s="10" t="s">
        <v>44</v>
      </c>
      <c r="F33" s="10" t="s">
        <v>51</v>
      </c>
      <c r="G33" s="12">
        <v>490000</v>
      </c>
      <c r="H33" s="12">
        <v>199200</v>
      </c>
      <c r="I33" s="13">
        <f>H33/G33*100</f>
        <v>40.653061224489797</v>
      </c>
      <c r="J33" s="12">
        <v>462392</v>
      </c>
      <c r="K33" s="12">
        <f>G33-360689</f>
        <v>129311</v>
      </c>
      <c r="L33" s="12">
        <v>101703</v>
      </c>
      <c r="M33" s="14">
        <v>210</v>
      </c>
      <c r="N33" s="15">
        <v>7065.01</v>
      </c>
      <c r="O33" s="16">
        <v>33.83</v>
      </c>
      <c r="P33" s="16">
        <v>34.06</v>
      </c>
      <c r="Q33" s="12">
        <f>K33/M33</f>
        <v>615.76666666666665</v>
      </c>
      <c r="R33" s="12">
        <f>K33/O33</f>
        <v>3822.3765888264857</v>
      </c>
      <c r="S33" s="17">
        <f>K33/O33/43560</f>
        <v>8.7749692121820141E-2</v>
      </c>
      <c r="T33" s="16">
        <v>210</v>
      </c>
      <c r="U33" s="18" t="s">
        <v>45</v>
      </c>
      <c r="V33" s="10" t="s">
        <v>116</v>
      </c>
      <c r="W33" s="10" t="s">
        <v>46</v>
      </c>
      <c r="X33" s="10" t="s">
        <v>47</v>
      </c>
      <c r="Y33" s="10">
        <v>0</v>
      </c>
      <c r="Z33" s="10">
        <v>1</v>
      </c>
      <c r="AA33" s="10" t="s">
        <v>117</v>
      </c>
      <c r="AB33" s="10" t="s">
        <v>46</v>
      </c>
      <c r="AC33" s="10" t="s">
        <v>48</v>
      </c>
      <c r="AD33" s="10" t="s">
        <v>54</v>
      </c>
      <c r="AE33" s="10"/>
      <c r="AF33" s="10"/>
      <c r="AG33" s="10" t="s">
        <v>46</v>
      </c>
      <c r="AH33" s="10" t="s">
        <v>46</v>
      </c>
      <c r="AI33" s="10" t="s">
        <v>46</v>
      </c>
      <c r="AJ33" s="10" t="s">
        <v>46</v>
      </c>
      <c r="AK33" s="10" t="s">
        <v>46</v>
      </c>
      <c r="AL33" s="10" t="s">
        <v>46</v>
      </c>
      <c r="AM33" s="10" t="s">
        <v>46</v>
      </c>
      <c r="AN33" s="10" t="s">
        <v>46</v>
      </c>
      <c r="AO33" s="10" t="s">
        <v>46</v>
      </c>
      <c r="AP33" s="10" t="s">
        <v>46</v>
      </c>
      <c r="AQ33" s="10" t="s">
        <v>46</v>
      </c>
      <c r="AR33" s="10" t="s">
        <v>46</v>
      </c>
    </row>
    <row r="34" spans="1:44" x14ac:dyDescent="0.3">
      <c r="A34" s="10" t="s">
        <v>137</v>
      </c>
      <c r="B34" s="10" t="s">
        <v>138</v>
      </c>
      <c r="C34" s="11">
        <v>45338</v>
      </c>
      <c r="D34" s="12">
        <v>130000</v>
      </c>
      <c r="E34" s="10" t="s">
        <v>44</v>
      </c>
      <c r="F34" s="10" t="s">
        <v>51</v>
      </c>
      <c r="G34" s="12">
        <v>130000</v>
      </c>
      <c r="H34" s="12">
        <v>44800</v>
      </c>
      <c r="I34" s="13">
        <f>H34/G34*100</f>
        <v>34.46153846153846</v>
      </c>
      <c r="J34" s="12">
        <v>105000</v>
      </c>
      <c r="K34" s="12">
        <f>G34-0</f>
        <v>130000</v>
      </c>
      <c r="L34" s="12">
        <v>105000</v>
      </c>
      <c r="M34" s="14">
        <v>660</v>
      </c>
      <c r="N34" s="15">
        <v>2310</v>
      </c>
      <c r="O34" s="16">
        <v>35</v>
      </c>
      <c r="P34" s="16">
        <v>35</v>
      </c>
      <c r="Q34" s="12">
        <f>K34/M34</f>
        <v>196.96969696969697</v>
      </c>
      <c r="R34" s="12">
        <f>K34/O34</f>
        <v>3714.2857142857142</v>
      </c>
      <c r="S34" s="17">
        <f>K34/O34/43560</f>
        <v>8.5268267086448898E-2</v>
      </c>
      <c r="T34" s="16">
        <v>660</v>
      </c>
      <c r="U34" s="18" t="s">
        <v>45</v>
      </c>
      <c r="V34" s="10" t="s">
        <v>139</v>
      </c>
      <c r="W34" s="10" t="s">
        <v>46</v>
      </c>
      <c r="X34" s="10" t="s">
        <v>47</v>
      </c>
      <c r="Y34" s="10">
        <v>0</v>
      </c>
      <c r="Z34" s="10">
        <v>0</v>
      </c>
      <c r="AA34" s="10" t="s">
        <v>140</v>
      </c>
      <c r="AB34" s="10" t="s">
        <v>46</v>
      </c>
      <c r="AC34" s="10" t="s">
        <v>58</v>
      </c>
      <c r="AD34" s="10" t="s">
        <v>54</v>
      </c>
      <c r="AE34" s="10"/>
      <c r="AF34" s="10"/>
      <c r="AG34" s="10" t="s">
        <v>46</v>
      </c>
      <c r="AH34" s="10" t="s">
        <v>46</v>
      </c>
      <c r="AI34" s="10" t="s">
        <v>46</v>
      </c>
      <c r="AJ34" s="10" t="s">
        <v>46</v>
      </c>
      <c r="AK34" s="10" t="s">
        <v>46</v>
      </c>
      <c r="AL34" s="10" t="s">
        <v>46</v>
      </c>
      <c r="AM34" s="10" t="s">
        <v>46</v>
      </c>
      <c r="AN34" s="10" t="s">
        <v>46</v>
      </c>
      <c r="AO34" s="10" t="s">
        <v>46</v>
      </c>
      <c r="AP34" s="10" t="s">
        <v>46</v>
      </c>
      <c r="AQ34" s="10" t="s">
        <v>46</v>
      </c>
      <c r="AR34" s="10" t="s">
        <v>46</v>
      </c>
    </row>
    <row r="35" spans="1:44" x14ac:dyDescent="0.3">
      <c r="A35" s="36"/>
      <c r="B35" s="36"/>
      <c r="C35" s="37" t="s">
        <v>141</v>
      </c>
      <c r="D35" s="38">
        <f>+SUM(D2:D34)</f>
        <v>4328300</v>
      </c>
      <c r="E35" s="36"/>
      <c r="F35" s="36"/>
      <c r="G35" s="38">
        <f>+SUM(G2:G34)</f>
        <v>4328300</v>
      </c>
      <c r="H35" s="38">
        <f>+SUM(H2:H34)</f>
        <v>1572500</v>
      </c>
      <c r="I35" s="39"/>
      <c r="J35" s="38">
        <f>+SUM(J2:J34)</f>
        <v>3863058</v>
      </c>
      <c r="K35" s="38">
        <f>+SUM(K2:K34)</f>
        <v>1322627</v>
      </c>
      <c r="L35" s="38">
        <f>+SUM(L2:L34)</f>
        <v>841629</v>
      </c>
      <c r="M35" s="40">
        <f>+SUM(M2:M34)</f>
        <v>6568.5599999999995</v>
      </c>
      <c r="N35" s="41"/>
      <c r="O35" s="42">
        <f>+SUM(O2:O34)</f>
        <v>176.75</v>
      </c>
      <c r="P35" s="42">
        <f>+SUM(P2:P34)</f>
        <v>177.08</v>
      </c>
      <c r="Q35" s="38"/>
      <c r="R35" s="38"/>
      <c r="S35" s="43"/>
      <c r="T35" s="42"/>
      <c r="U35" s="44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x14ac:dyDescent="0.3">
      <c r="A36" s="28"/>
      <c r="B36" s="28"/>
      <c r="C36" s="29"/>
      <c r="D36" s="30"/>
      <c r="E36" s="28"/>
      <c r="F36" s="28"/>
      <c r="G36" s="30"/>
      <c r="H36" s="30" t="s">
        <v>143</v>
      </c>
      <c r="I36" s="31">
        <f>STDEV(I1:I33)</f>
        <v>14.540006059577806</v>
      </c>
      <c r="J36" s="30"/>
      <c r="K36" s="30"/>
      <c r="L36" s="30" t="s">
        <v>145</v>
      </c>
      <c r="M36" s="54">
        <f>K34/M34</f>
        <v>196.96969696969697</v>
      </c>
      <c r="N36" s="32"/>
      <c r="O36" s="33" t="s">
        <v>146</v>
      </c>
      <c r="P36" s="33">
        <f>K34/O34</f>
        <v>3714.2857142857142</v>
      </c>
      <c r="Q36" s="30"/>
      <c r="R36" s="30" t="s">
        <v>147</v>
      </c>
      <c r="S36" s="34">
        <f>K34/O34/43560</f>
        <v>8.5268267086448898E-2</v>
      </c>
      <c r="T36" s="33"/>
      <c r="U36" s="35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</row>
    <row r="37" spans="1:44" x14ac:dyDescent="0.3">
      <c r="A37" s="45"/>
      <c r="B37" s="45"/>
      <c r="C37" s="46"/>
      <c r="D37" s="47"/>
      <c r="E37" s="45"/>
      <c r="F37" s="45"/>
      <c r="G37" s="47"/>
      <c r="H37" s="47" t="s">
        <v>142</v>
      </c>
      <c r="I37" s="48" t="e">
        <f>H36/G36*100</f>
        <v>#VALUE!</v>
      </c>
      <c r="J37" s="47"/>
      <c r="K37" s="47"/>
      <c r="L37" s="47" t="s">
        <v>144</v>
      </c>
      <c r="M37" s="49"/>
      <c r="N37" s="50"/>
      <c r="O37" s="51" t="s">
        <v>144</v>
      </c>
      <c r="P37" s="51"/>
      <c r="Q37" s="47"/>
      <c r="R37" s="47" t="s">
        <v>144</v>
      </c>
      <c r="S37" s="52"/>
      <c r="T37" s="51"/>
      <c r="U37" s="53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</row>
    <row r="41" spans="1:44" ht="15.6" x14ac:dyDescent="0.3">
      <c r="B41" s="55" t="s">
        <v>152</v>
      </c>
      <c r="C41" s="55"/>
    </row>
    <row r="42" spans="1:44" ht="15.6" x14ac:dyDescent="0.3">
      <c r="B42" s="55" t="s">
        <v>148</v>
      </c>
      <c r="C42" s="55"/>
    </row>
    <row r="43" spans="1:44" ht="15.6" x14ac:dyDescent="0.3">
      <c r="B43" s="55"/>
      <c r="C43" s="56"/>
    </row>
    <row r="44" spans="1:44" ht="15.6" x14ac:dyDescent="0.3">
      <c r="B44" s="55" t="s">
        <v>149</v>
      </c>
      <c r="C44" s="56"/>
    </row>
    <row r="45" spans="1:44" ht="15.6" x14ac:dyDescent="0.3">
      <c r="B45" s="55" t="s">
        <v>150</v>
      </c>
      <c r="C45" s="56"/>
    </row>
    <row r="46" spans="1:44" ht="15.6" x14ac:dyDescent="0.3">
      <c r="B46" s="55" t="s">
        <v>154</v>
      </c>
      <c r="C46" s="56"/>
    </row>
    <row r="47" spans="1:44" ht="15.6" x14ac:dyDescent="0.3">
      <c r="B47" s="55" t="s">
        <v>151</v>
      </c>
      <c r="C47" s="56"/>
    </row>
    <row r="48" spans="1:44" ht="15.6" x14ac:dyDescent="0.3">
      <c r="B48" s="55" t="s">
        <v>153</v>
      </c>
      <c r="C48" s="57"/>
    </row>
  </sheetData>
  <sheetProtection algorithmName="SHA-512" hashValue="sKjP4jFzQUMYNk6v7Ib4g00DOeTdHTuwQns6tr76sKzfk8BTrdA8uOTpl+EAlCC6GVUD7mSM0czn4oLNMjDpaA==" saltValue="986qE24f3eC9S8UQsKgKRg==" spinCount="100000" sheet="1" objects="1" scenarios="1"/>
  <sortState xmlns:xlrd2="http://schemas.microsoft.com/office/spreadsheetml/2017/richdata2" ref="A2:AR47">
    <sortCondition ref="P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2026-01-27T01:23:14Z</dcterms:created>
  <dcterms:modified xsi:type="dcterms:W3CDTF">2026-03-09T13:18:06Z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