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177A2B1191EEFEF4BBB442BB3AD60E14C59AAE0F" xr6:coauthVersionLast="47" xr6:coauthVersionMax="47" xr10:uidLastSave="{29E0C38E-FD4A-4965-A2BA-1DDC8F29CE96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S5" i="1" s="1"/>
  <c r="I5" i="1"/>
  <c r="K4" i="1"/>
  <c r="S4" i="1" s="1"/>
  <c r="I4" i="1"/>
  <c r="K3" i="1"/>
  <c r="R3" i="1" s="1"/>
  <c r="I3" i="1"/>
  <c r="K19" i="1"/>
  <c r="S19" i="1" s="1"/>
  <c r="I19" i="1"/>
  <c r="K18" i="1"/>
  <c r="S18" i="1" s="1"/>
  <c r="I18" i="1"/>
  <c r="K17" i="1"/>
  <c r="Q17" i="1" s="1"/>
  <c r="I17" i="1"/>
  <c r="R4" i="1" l="1"/>
  <c r="Q4" i="1"/>
  <c r="R5" i="1"/>
  <c r="Q3" i="1"/>
  <c r="Q5" i="1"/>
  <c r="S3" i="1"/>
  <c r="R19" i="1"/>
  <c r="Q19" i="1"/>
  <c r="R18" i="1"/>
  <c r="Q18" i="1"/>
  <c r="S17" i="1"/>
  <c r="R17" i="1"/>
  <c r="P8" i="1" l="1"/>
  <c r="O8" i="1"/>
  <c r="M8" i="1"/>
  <c r="L8" i="1"/>
  <c r="J8" i="1"/>
  <c r="H8" i="1"/>
  <c r="G8" i="1"/>
  <c r="D8" i="1"/>
  <c r="K6" i="1"/>
  <c r="Q6" i="1" s="1"/>
  <c r="I6" i="1"/>
  <c r="K7" i="1"/>
  <c r="R7" i="1" s="1"/>
  <c r="I7" i="1"/>
  <c r="K2" i="1"/>
  <c r="S2" i="1" s="1"/>
  <c r="I2" i="1"/>
  <c r="I10" i="1" l="1"/>
  <c r="I9" i="1"/>
  <c r="Q7" i="1"/>
  <c r="R2" i="1"/>
  <c r="Q2" i="1"/>
  <c r="S7" i="1"/>
  <c r="S6" i="1"/>
  <c r="R6" i="1"/>
  <c r="K8" i="1"/>
  <c r="M10" i="1" l="1"/>
  <c r="P10" i="1"/>
  <c r="S10" i="1"/>
</calcChain>
</file>

<file path=xl/sharedStrings.xml><?xml version="1.0" encoding="utf-8"?>
<sst xmlns="http://schemas.openxmlformats.org/spreadsheetml/2006/main" count="274" uniqueCount="97">
  <si>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</si>
  <si>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</si>
  <si>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</si>
  <si>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</si>
  <si>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</si>
  <si>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</si>
  <si>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</si>
  <si>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</si>
  <si>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</si>
  <si>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</si>
  <si>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</si>
  <si>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</si>
  <si>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</si>
  <si>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</si>
  <si>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</si>
  <si>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</si>
  <si>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</si>
  <si>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</si>
  <si>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</si>
  <si>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</si>
  <si>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</si>
  <si>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</si>
  <si>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</si>
  <si>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</si>
  <si>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</si>
  <si>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</si>
  <si>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</si>
  <si>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</si>
  <si>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</si>
  <si>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</si>
  <si>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</si>
  <si>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</si>
  <si>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</si>
  <si>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</si>
  <si>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</si>
  <si>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</si>
  <si>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</si>
  <si>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</si>
  <si>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</si>
  <si>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</si>
  <si>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</si>
  <si>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</si>
  <si>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</si>
  <si>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</si>
  <si>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004-550-010-00</t>
  </si>
  <si>
    <t>6120 JAMES DR</t>
  </si>
  <si>
    <t>QC</t>
  </si>
  <si>
    <t>03-ARM'S LENGTH</t>
  </si>
  <si>
    <t>'00014</t>
  </si>
  <si>
    <t>2024R-09962</t>
  </si>
  <si>
    <t/>
  </si>
  <si>
    <t>LAKE FOREST</t>
  </si>
  <si>
    <t>09/03/2014</t>
  </si>
  <si>
    <t>401</t>
  </si>
  <si>
    <t>LAKEFRONT</t>
  </si>
  <si>
    <t>004-550-038-00</t>
  </si>
  <si>
    <t>6229 N LAKE RD</t>
  </si>
  <si>
    <t>WD</t>
  </si>
  <si>
    <t>2025R-00287</t>
  </si>
  <si>
    <t>LC</t>
  </si>
  <si>
    <t>402</t>
  </si>
  <si>
    <t>004-550-063-00</t>
  </si>
  <si>
    <t>6260 TERRY DR</t>
  </si>
  <si>
    <t>2024R-11314</t>
  </si>
  <si>
    <t>BACKLOT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</si>
  <si>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</si>
  <si>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</si>
  <si>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</si>
  <si>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</si>
  <si>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</si>
  <si>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</si>
  <si>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</si>
  <si>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007-300-013-00</t>
  </si>
  <si>
    <t>4851 HUNTER TRAIL</t>
  </si>
  <si>
    <t>'4005</t>
  </si>
  <si>
    <t>2024R-05878</t>
  </si>
  <si>
    <t>4005 INDIANHEAD PARK</t>
  </si>
  <si>
    <t>09/02/2015</t>
  </si>
  <si>
    <t>007-300-017-00</t>
  </si>
  <si>
    <t>4823 HUNTERS TRAIL</t>
  </si>
  <si>
    <t>2023R-04284</t>
  </si>
  <si>
    <t>007-300-016-50, 007-300-019-00, 007-300-018-00</t>
  </si>
  <si>
    <t>007-302-170-00</t>
  </si>
  <si>
    <t>4820 BEECH DR</t>
  </si>
  <si>
    <t>2023R-07353</t>
  </si>
  <si>
    <t>08/17/2016</t>
  </si>
  <si>
    <t>007-301-076-00</t>
  </si>
  <si>
    <t>4606 HUNTER'S TRAIL</t>
  </si>
  <si>
    <t>2023R-08126</t>
  </si>
  <si>
    <t>08/18/2016</t>
  </si>
  <si>
    <t>BACKLOTS</t>
  </si>
  <si>
    <t>007-300-046-00</t>
  </si>
  <si>
    <t>HUNTER'S TRAIL</t>
  </si>
  <si>
    <t>2023R-08418</t>
  </si>
  <si>
    <t>09/01/2015</t>
  </si>
  <si>
    <t>LAKE FOREST FRONTAGE $573 CALCULATED, $550 APPLIED</t>
  </si>
  <si>
    <t>BACKLOTS $349 CALCULATED    $120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</si>
</sst>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5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0" borderId="0" xfId="0" applyFont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0" borderId="1" xfId="0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1"/>
  <sheetViews>
    <sheetView tabSelected="1" workbookViewId="0">
      <selection activeCell="B27" sqref="B27"/>
    </sheetView>
  </sheetViews>
  <sheetFormatPr defaultRowHeight="14.4" x14ac:dyDescent="0.3"/>
  <cols>
    <col min="1" max="1" width="14.33203125" bestFit="1" customWidth="1" collapsed="1"/>
    <col min="2" max="2" width="14.5546875" bestFit="1" customWidth="1" collapsed="1"/>
    <col min="3" max="3" width="10.6640625" bestFit="1" customWidth="1" collapsed="1"/>
    <col min="4" max="4" width="9.5546875" bestFit="1" customWidth="1" collapsed="1"/>
    <col min="5" max="5" width="5.5546875" bestFit="1" customWidth="1" collapsed="1"/>
    <col min="6" max="6" width="17.33203125" bestFit="1" customWidth="1" collapsed="1"/>
    <col min="7" max="7" width="10.1093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3.33203125" bestFit="1" customWidth="1" collapsed="1"/>
    <col min="12" max="12" width="14.44140625" bestFit="1" customWidth="1" collapsed="1"/>
    <col min="13" max="13" width="11.109375" bestFit="1" customWidth="1" collapsed="1"/>
    <col min="14" max="14" width="6.44140625" bestFit="1" customWidth="1" collapsed="1"/>
    <col min="15" max="15" width="14.33203125" bestFit="1" customWidth="1" collapsed="1"/>
    <col min="16" max="16" width="10.6640625" bestFit="1" customWidth="1" collapsed="1"/>
    <col min="17" max="17" width="10" bestFit="1" customWidth="1" collapsed="1"/>
    <col min="18" max="18" width="12" bestFit="1" customWidth="1" collapsed="1"/>
    <col min="19" max="19" width="11.88671875" bestFit="1" customWidth="1" collapsed="1"/>
    <col min="20" max="20" width="11.6640625" bestFit="1" customWidth="1" collapsed="1"/>
    <col min="21" max="21" width="8.6640625" bestFit="1" customWidth="1" collapsed="1"/>
    <col min="22" max="22" width="11.88671875" bestFit="1" customWidth="1" collapsed="1"/>
    <col min="23" max="23" width="19.44140625" bestFit="1" customWidth="1" collapsed="1"/>
    <col min="24" max="24" width="12.33203125" bestFit="1" customWidth="1" collapsed="1"/>
    <col min="25" max="25" width="6.88671875" bestFit="1" customWidth="1" collapsed="1"/>
    <col min="26" max="26" width="6.44140625" bestFit="1" customWidth="1" collapsed="1"/>
    <col min="27" max="27" width="14.44140625" bestFit="1" customWidth="1" collapsed="1"/>
    <col min="28" max="28" width="9.44140625" bestFit="1" customWidth="1" collapsed="1"/>
    <col min="29" max="29" width="5.44140625" bestFit="1" customWidth="1" collapsed="1"/>
    <col min="30" max="32" width="12.44140625" bestFit="1" customWidth="1" collapsed="1"/>
    <col min="33" max="33" width="18" bestFit="1" customWidth="1" collapsed="1"/>
    <col min="34" max="34" width="6.88671875" bestFit="1" customWidth="1" collapsed="1"/>
    <col min="35" max="35" width="13.109375" bestFit="1" customWidth="1" collapsed="1"/>
    <col min="36" max="36" width="6.5546875" bestFit="1" customWidth="1" collapsed="1"/>
    <col min="37" max="37" width="19.88671875" bestFit="1" customWidth="1" collapsed="1"/>
    <col min="38" max="38" width="16.44140625" bestFit="1" customWidth="1" collapsed="1"/>
    <col min="39" max="39" width="15.44140625" bestFit="1" customWidth="1" collapsed="1"/>
    <col min="40" max="40" width="11" bestFit="1" customWidth="1" collapsed="1"/>
    <col min="41" max="41" width="16.88671875" bestFit="1" customWidth="1" collapsed="1"/>
    <col min="42" max="42" width="21.5546875" bestFit="1" customWidth="1" collapsed="1"/>
    <col min="43" max="43" width="21" bestFit="1" customWidth="1" collapsed="1"/>
    <col min="44" max="44" width="16.554687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s="46" customFormat="1" x14ac:dyDescent="0.3">
      <c r="A2" s="47" t="s">
        <v>44</v>
      </c>
      <c r="B2" s="47" t="s">
        <v>45</v>
      </c>
      <c r="C2" s="48">
        <v>45576</v>
      </c>
      <c r="D2" s="49">
        <v>42000</v>
      </c>
      <c r="E2" s="47" t="s">
        <v>46</v>
      </c>
      <c r="F2" s="47" t="s">
        <v>47</v>
      </c>
      <c r="G2" s="49">
        <v>42000</v>
      </c>
      <c r="H2" s="49">
        <v>38500</v>
      </c>
      <c r="I2" s="50">
        <f>H2/G2*100</f>
        <v>91.666666666666657</v>
      </c>
      <c r="J2" s="49">
        <v>83128</v>
      </c>
      <c r="K2" s="49">
        <f>G2-8128</f>
        <v>33872</v>
      </c>
      <c r="L2" s="49">
        <v>75000</v>
      </c>
      <c r="M2" s="51">
        <v>120</v>
      </c>
      <c r="N2" s="52">
        <v>161</v>
      </c>
      <c r="O2" s="53">
        <v>0.44400000000000001</v>
      </c>
      <c r="P2" s="53">
        <v>0.44400000000000001</v>
      </c>
      <c r="Q2" s="49">
        <f>K2/M2</f>
        <v>282.26666666666665</v>
      </c>
      <c r="R2" s="49">
        <f>K2/O2</f>
        <v>76288.288288288284</v>
      </c>
      <c r="S2" s="54">
        <f>K2/O2/43560</f>
        <v>1.7513381149744784</v>
      </c>
      <c r="T2" s="53">
        <v>120</v>
      </c>
      <c r="U2" s="55" t="s">
        <v>48</v>
      </c>
      <c r="V2" s="47" t="s">
        <v>49</v>
      </c>
      <c r="W2" s="47" t="s">
        <v>50</v>
      </c>
      <c r="X2" s="47" t="s">
        <v>51</v>
      </c>
      <c r="Y2" s="47">
        <v>1</v>
      </c>
      <c r="Z2" s="47">
        <v>0</v>
      </c>
      <c r="AA2" s="47" t="s">
        <v>52</v>
      </c>
      <c r="AB2" s="47" t="s">
        <v>50</v>
      </c>
      <c r="AC2" s="47" t="s">
        <v>53</v>
      </c>
      <c r="AD2" s="47" t="s">
        <v>54</v>
      </c>
      <c r="AE2" s="47" t="s">
        <v>54</v>
      </c>
      <c r="AF2" s="47"/>
      <c r="AG2" s="47" t="s">
        <v>50</v>
      </c>
      <c r="AH2" s="47" t="s">
        <v>50</v>
      </c>
      <c r="AI2" s="47" t="s">
        <v>50</v>
      </c>
      <c r="AJ2" s="47" t="s">
        <v>50</v>
      </c>
      <c r="AK2" s="47" t="s">
        <v>50</v>
      </c>
      <c r="AL2" s="47" t="s">
        <v>50</v>
      </c>
      <c r="AM2" s="47" t="s">
        <v>50</v>
      </c>
      <c r="AN2" s="47" t="s">
        <v>50</v>
      </c>
      <c r="AO2" s="47" t="s">
        <v>50</v>
      </c>
      <c r="AP2" s="47" t="s">
        <v>50</v>
      </c>
      <c r="AQ2" s="47" t="s">
        <v>50</v>
      </c>
      <c r="AR2" s="47" t="s">
        <v>50</v>
      </c>
    </row>
    <row r="3" spans="1:44" s="65" customFormat="1" x14ac:dyDescent="0.3">
      <c r="A3" s="56" t="s">
        <v>72</v>
      </c>
      <c r="B3" s="56" t="s">
        <v>73</v>
      </c>
      <c r="C3" s="57">
        <v>45426</v>
      </c>
      <c r="D3" s="58">
        <v>245000</v>
      </c>
      <c r="E3" s="56" t="s">
        <v>57</v>
      </c>
      <c r="F3" s="56" t="s">
        <v>47</v>
      </c>
      <c r="G3" s="58">
        <v>245000</v>
      </c>
      <c r="H3" s="58">
        <v>78000</v>
      </c>
      <c r="I3" s="59">
        <f t="shared" ref="I3:I5" si="0">H3/G3*100</f>
        <v>31.836734693877549</v>
      </c>
      <c r="J3" s="58">
        <v>204447</v>
      </c>
      <c r="K3" s="58">
        <f>G3-173228</f>
        <v>71772</v>
      </c>
      <c r="L3" s="58">
        <v>31219</v>
      </c>
      <c r="M3" s="60">
        <v>56.76</v>
      </c>
      <c r="N3" s="61">
        <v>179</v>
      </c>
      <c r="O3" s="62">
        <v>0.247</v>
      </c>
      <c r="P3" s="62">
        <v>0.247</v>
      </c>
      <c r="Q3" s="58">
        <f t="shared" ref="Q3:Q5" si="1">K3/M3</f>
        <v>1264.4820295983086</v>
      </c>
      <c r="R3" s="58">
        <f t="shared" ref="R3:R5" si="2">K3/O3</f>
        <v>290574.89878542512</v>
      </c>
      <c r="S3" s="63">
        <f t="shared" ref="S3:S5" si="3">K3/O3/43560</f>
        <v>6.6706817902990156</v>
      </c>
      <c r="T3" s="62">
        <v>60</v>
      </c>
      <c r="U3" s="64" t="s">
        <v>74</v>
      </c>
      <c r="V3" s="56" t="s">
        <v>75</v>
      </c>
      <c r="W3" s="56" t="s">
        <v>50</v>
      </c>
      <c r="X3" s="56" t="s">
        <v>76</v>
      </c>
      <c r="Y3" s="56">
        <v>1</v>
      </c>
      <c r="Z3" s="56">
        <v>0</v>
      </c>
      <c r="AA3" s="56" t="s">
        <v>77</v>
      </c>
      <c r="AB3" s="56" t="s">
        <v>50</v>
      </c>
      <c r="AC3" s="56" t="s">
        <v>53</v>
      </c>
      <c r="AD3" s="56" t="s">
        <v>54</v>
      </c>
      <c r="AE3" s="56"/>
      <c r="AF3" s="56"/>
      <c r="AG3" s="56" t="s">
        <v>50</v>
      </c>
      <c r="AH3" s="56" t="s">
        <v>50</v>
      </c>
      <c r="AI3" s="56" t="s">
        <v>50</v>
      </c>
      <c r="AJ3" s="56" t="s">
        <v>50</v>
      </c>
      <c r="AK3" s="56" t="s">
        <v>50</v>
      </c>
      <c r="AL3" s="56" t="s">
        <v>50</v>
      </c>
      <c r="AM3" s="56" t="s">
        <v>50</v>
      </c>
      <c r="AN3" s="56" t="s">
        <v>50</v>
      </c>
      <c r="AO3" s="56" t="s">
        <v>50</v>
      </c>
      <c r="AP3" s="56" t="s">
        <v>50</v>
      </c>
      <c r="AQ3" s="56" t="s">
        <v>50</v>
      </c>
      <c r="AR3" s="56" t="s">
        <v>50</v>
      </c>
    </row>
    <row r="4" spans="1:44" s="65" customFormat="1" x14ac:dyDescent="0.3">
      <c r="A4" s="66" t="s">
        <v>78</v>
      </c>
      <c r="B4" s="66" t="s">
        <v>79</v>
      </c>
      <c r="C4" s="67">
        <v>45030</v>
      </c>
      <c r="D4" s="68">
        <v>250000</v>
      </c>
      <c r="E4" s="66" t="s">
        <v>57</v>
      </c>
      <c r="F4" s="66" t="s">
        <v>47</v>
      </c>
      <c r="G4" s="68">
        <v>250000</v>
      </c>
      <c r="H4" s="68">
        <v>110200</v>
      </c>
      <c r="I4" s="69">
        <f t="shared" si="0"/>
        <v>44.080000000000005</v>
      </c>
      <c r="J4" s="68">
        <v>218172</v>
      </c>
      <c r="K4" s="68">
        <f>G4-138672</f>
        <v>111328</v>
      </c>
      <c r="L4" s="68">
        <v>79500</v>
      </c>
      <c r="M4" s="70">
        <v>204.68</v>
      </c>
      <c r="N4" s="71">
        <v>713.36</v>
      </c>
      <c r="O4" s="72">
        <v>0.86499999999999999</v>
      </c>
      <c r="P4" s="72">
        <v>0.24099999999999999</v>
      </c>
      <c r="Q4" s="68">
        <f t="shared" si="1"/>
        <v>543.91244870041032</v>
      </c>
      <c r="R4" s="68">
        <f t="shared" si="2"/>
        <v>128702.8901734104</v>
      </c>
      <c r="S4" s="73">
        <f t="shared" si="3"/>
        <v>2.9546118037973002</v>
      </c>
      <c r="T4" s="72">
        <v>210</v>
      </c>
      <c r="U4" s="74" t="s">
        <v>74</v>
      </c>
      <c r="V4" s="66" t="s">
        <v>80</v>
      </c>
      <c r="W4" s="66" t="s">
        <v>81</v>
      </c>
      <c r="X4" s="66" t="s">
        <v>76</v>
      </c>
      <c r="Y4" s="66">
        <v>1</v>
      </c>
      <c r="Z4" s="66">
        <v>0</v>
      </c>
      <c r="AA4" s="66" t="s">
        <v>77</v>
      </c>
      <c r="AB4" s="66" t="s">
        <v>50</v>
      </c>
      <c r="AC4" s="66" t="s">
        <v>53</v>
      </c>
      <c r="AD4" s="66" t="s">
        <v>54</v>
      </c>
      <c r="AE4" s="66"/>
      <c r="AF4" s="66"/>
      <c r="AG4" s="66" t="s">
        <v>50</v>
      </c>
      <c r="AH4" s="66" t="s">
        <v>50</v>
      </c>
      <c r="AI4" s="66" t="s">
        <v>50</v>
      </c>
      <c r="AJ4" s="66" t="s">
        <v>50</v>
      </c>
      <c r="AK4" s="66" t="s">
        <v>50</v>
      </c>
      <c r="AL4" s="66" t="s">
        <v>50</v>
      </c>
      <c r="AM4" s="66" t="s">
        <v>50</v>
      </c>
      <c r="AN4" s="66" t="s">
        <v>50</v>
      </c>
      <c r="AO4" s="66" t="s">
        <v>50</v>
      </c>
      <c r="AP4" s="66" t="s">
        <v>50</v>
      </c>
      <c r="AQ4" s="66" t="s">
        <v>50</v>
      </c>
      <c r="AR4" s="66" t="s">
        <v>50</v>
      </c>
    </row>
    <row r="5" spans="1:44" s="65" customFormat="1" x14ac:dyDescent="0.3">
      <c r="A5" s="66" t="s">
        <v>82</v>
      </c>
      <c r="B5" s="66" t="s">
        <v>83</v>
      </c>
      <c r="C5" s="67">
        <v>45132</v>
      </c>
      <c r="D5" s="68">
        <v>200000</v>
      </c>
      <c r="E5" s="66" t="s">
        <v>57</v>
      </c>
      <c r="F5" s="66" t="s">
        <v>47</v>
      </c>
      <c r="G5" s="68">
        <v>200000</v>
      </c>
      <c r="H5" s="68">
        <v>59600</v>
      </c>
      <c r="I5" s="69">
        <f t="shared" si="0"/>
        <v>29.799999999999997</v>
      </c>
      <c r="J5" s="68">
        <v>145212</v>
      </c>
      <c r="K5" s="68">
        <f>G5-106553</f>
        <v>93447</v>
      </c>
      <c r="L5" s="68">
        <v>38659</v>
      </c>
      <c r="M5" s="70">
        <v>70.28</v>
      </c>
      <c r="N5" s="71">
        <v>210</v>
      </c>
      <c r="O5" s="72">
        <v>0.36199999999999999</v>
      </c>
      <c r="P5" s="72">
        <v>0.36199999999999999</v>
      </c>
      <c r="Q5" s="68">
        <f t="shared" si="1"/>
        <v>1329.6385885031302</v>
      </c>
      <c r="R5" s="68">
        <f t="shared" si="2"/>
        <v>258140.88397790055</v>
      </c>
      <c r="S5" s="73">
        <f t="shared" si="3"/>
        <v>5.9260992648737503</v>
      </c>
      <c r="T5" s="72">
        <v>75</v>
      </c>
      <c r="U5" s="74" t="s">
        <v>74</v>
      </c>
      <c r="V5" s="66" t="s">
        <v>84</v>
      </c>
      <c r="W5" s="66" t="s">
        <v>50</v>
      </c>
      <c r="X5" s="66" t="s">
        <v>76</v>
      </c>
      <c r="Y5" s="66">
        <v>1</v>
      </c>
      <c r="Z5" s="66">
        <v>0</v>
      </c>
      <c r="AA5" s="66" t="s">
        <v>85</v>
      </c>
      <c r="AB5" s="66" t="s">
        <v>50</v>
      </c>
      <c r="AC5" s="66" t="s">
        <v>53</v>
      </c>
      <c r="AD5" s="66" t="s">
        <v>54</v>
      </c>
      <c r="AE5" s="66"/>
      <c r="AF5" s="66"/>
      <c r="AG5" s="66" t="s">
        <v>50</v>
      </c>
      <c r="AH5" s="66" t="s">
        <v>50</v>
      </c>
      <c r="AI5" s="66" t="s">
        <v>50</v>
      </c>
      <c r="AJ5" s="66" t="s">
        <v>50</v>
      </c>
      <c r="AK5" s="66" t="s">
        <v>50</v>
      </c>
      <c r="AL5" s="66" t="s">
        <v>50</v>
      </c>
      <c r="AM5" s="66" t="s">
        <v>50</v>
      </c>
      <c r="AN5" s="66" t="s">
        <v>50</v>
      </c>
      <c r="AO5" s="66" t="s">
        <v>50</v>
      </c>
      <c r="AP5" s="66" t="s">
        <v>50</v>
      </c>
      <c r="AQ5" s="66" t="s">
        <v>50</v>
      </c>
      <c r="AR5" s="66" t="s">
        <v>50</v>
      </c>
    </row>
    <row r="6" spans="1:44" s="46" customFormat="1" x14ac:dyDescent="0.3">
      <c r="A6" s="37" t="s">
        <v>61</v>
      </c>
      <c r="B6" s="37" t="s">
        <v>62</v>
      </c>
      <c r="C6" s="38">
        <v>45642</v>
      </c>
      <c r="D6" s="39">
        <v>100000</v>
      </c>
      <c r="E6" s="37" t="s">
        <v>59</v>
      </c>
      <c r="F6" s="37" t="s">
        <v>47</v>
      </c>
      <c r="G6" s="39">
        <v>100000</v>
      </c>
      <c r="H6" s="39">
        <v>49100</v>
      </c>
      <c r="I6" s="40">
        <f>H6/G6*100</f>
        <v>49.1</v>
      </c>
      <c r="J6" s="39">
        <v>100800</v>
      </c>
      <c r="K6" s="39">
        <f>G6-87600</f>
        <v>12400</v>
      </c>
      <c r="L6" s="39">
        <v>13200</v>
      </c>
      <c r="M6" s="41">
        <v>120</v>
      </c>
      <c r="N6" s="42">
        <v>150</v>
      </c>
      <c r="O6" s="43">
        <v>0.41299999999999998</v>
      </c>
      <c r="P6" s="43">
        <v>0.41299999999999998</v>
      </c>
      <c r="Q6" s="39">
        <f>K6/M6</f>
        <v>103.33333333333333</v>
      </c>
      <c r="R6" s="39">
        <f>K6/O6</f>
        <v>30024.213075060536</v>
      </c>
      <c r="S6" s="44">
        <f>K6/O6/43560</f>
        <v>0.68926108987742274</v>
      </c>
      <c r="T6" s="43">
        <v>120</v>
      </c>
      <c r="U6" s="45" t="s">
        <v>48</v>
      </c>
      <c r="V6" s="37" t="s">
        <v>63</v>
      </c>
      <c r="W6" s="37" t="s">
        <v>50</v>
      </c>
      <c r="X6" s="37" t="s">
        <v>51</v>
      </c>
      <c r="Y6" s="37">
        <v>1</v>
      </c>
      <c r="Z6" s="37">
        <v>0</v>
      </c>
      <c r="AA6" s="37" t="s">
        <v>52</v>
      </c>
      <c r="AB6" s="37" t="s">
        <v>50</v>
      </c>
      <c r="AC6" s="37" t="s">
        <v>53</v>
      </c>
      <c r="AD6" s="37" t="s">
        <v>64</v>
      </c>
      <c r="AE6" s="37"/>
      <c r="AF6" s="37"/>
      <c r="AG6" s="37" t="s">
        <v>50</v>
      </c>
      <c r="AH6" s="37" t="s">
        <v>50</v>
      </c>
      <c r="AI6" s="37" t="s">
        <v>50</v>
      </c>
      <c r="AJ6" s="37" t="s">
        <v>50</v>
      </c>
      <c r="AK6" s="37" t="s">
        <v>50</v>
      </c>
      <c r="AL6" s="37" t="s">
        <v>50</v>
      </c>
      <c r="AM6" s="37" t="s">
        <v>50</v>
      </c>
      <c r="AN6" s="37" t="s">
        <v>50</v>
      </c>
      <c r="AO6" s="37" t="s">
        <v>50</v>
      </c>
      <c r="AP6" s="37" t="s">
        <v>50</v>
      </c>
      <c r="AQ6" s="37" t="s">
        <v>50</v>
      </c>
      <c r="AR6" s="37" t="s">
        <v>50</v>
      </c>
    </row>
    <row r="7" spans="1:44" s="46" customFormat="1" x14ac:dyDescent="0.3">
      <c r="A7" s="47" t="s">
        <v>55</v>
      </c>
      <c r="B7" s="47" t="s">
        <v>56</v>
      </c>
      <c r="C7" s="48">
        <v>45663</v>
      </c>
      <c r="D7" s="49">
        <v>195000</v>
      </c>
      <c r="E7" s="47" t="s">
        <v>57</v>
      </c>
      <c r="F7" s="47" t="s">
        <v>47</v>
      </c>
      <c r="G7" s="49">
        <v>195000</v>
      </c>
      <c r="H7" s="49">
        <v>76000</v>
      </c>
      <c r="I7" s="50">
        <f>H7/G7*100</f>
        <v>38.974358974358978</v>
      </c>
      <c r="J7" s="49">
        <v>158201</v>
      </c>
      <c r="K7" s="49">
        <f>G7-133301</f>
        <v>61699</v>
      </c>
      <c r="L7" s="49">
        <v>24900</v>
      </c>
      <c r="M7" s="51">
        <v>99.6</v>
      </c>
      <c r="N7" s="52">
        <v>139.5</v>
      </c>
      <c r="O7" s="53">
        <v>0.31900000000000001</v>
      </c>
      <c r="P7" s="53">
        <v>0.31900000000000001</v>
      </c>
      <c r="Q7" s="49">
        <f>K7/M7</f>
        <v>619.46787148594376</v>
      </c>
      <c r="R7" s="49">
        <f>K7/O7</f>
        <v>193413.79310344826</v>
      </c>
      <c r="S7" s="54">
        <f>K7/O7/43560</f>
        <v>4.4401697223013832</v>
      </c>
      <c r="T7" s="53">
        <v>99.6</v>
      </c>
      <c r="U7" s="55" t="s">
        <v>48</v>
      </c>
      <c r="V7" s="47" t="s">
        <v>58</v>
      </c>
      <c r="W7" s="47" t="s">
        <v>50</v>
      </c>
      <c r="X7" s="47" t="s">
        <v>51</v>
      </c>
      <c r="Y7" s="47">
        <v>1</v>
      </c>
      <c r="Z7" s="47">
        <v>0</v>
      </c>
      <c r="AA7" s="47" t="s">
        <v>52</v>
      </c>
      <c r="AB7" s="47" t="s">
        <v>50</v>
      </c>
      <c r="AC7" s="47" t="s">
        <v>53</v>
      </c>
      <c r="AD7" s="47" t="s">
        <v>54</v>
      </c>
      <c r="AE7" s="47" t="s">
        <v>54</v>
      </c>
      <c r="AF7" s="47"/>
      <c r="AG7" s="47" t="s">
        <v>50</v>
      </c>
      <c r="AH7" s="47" t="s">
        <v>50</v>
      </c>
      <c r="AI7" s="47" t="s">
        <v>50</v>
      </c>
      <c r="AJ7" s="47" t="s">
        <v>50</v>
      </c>
      <c r="AK7" s="47" t="s">
        <v>50</v>
      </c>
      <c r="AL7" s="47" t="s">
        <v>50</v>
      </c>
      <c r="AM7" s="47" t="s">
        <v>50</v>
      </c>
      <c r="AN7" s="47" t="s">
        <v>50</v>
      </c>
      <c r="AO7" s="47" t="s">
        <v>50</v>
      </c>
      <c r="AP7" s="47" t="s">
        <v>50</v>
      </c>
      <c r="AQ7" s="47" t="s">
        <v>50</v>
      </c>
      <c r="AR7" s="47" t="s">
        <v>50</v>
      </c>
    </row>
    <row r="8" spans="1:44" x14ac:dyDescent="0.3">
      <c r="A8" s="19"/>
      <c r="B8" s="19"/>
      <c r="C8" s="20" t="s">
        <v>65</v>
      </c>
      <c r="D8" s="21">
        <f>+SUM(D2:D7)</f>
        <v>1032000</v>
      </c>
      <c r="E8" s="19"/>
      <c r="F8" s="19"/>
      <c r="G8" s="21">
        <f>+SUM(G2:G7)</f>
        <v>1032000</v>
      </c>
      <c r="H8" s="21">
        <f>+SUM(H2:H7)</f>
        <v>411400</v>
      </c>
      <c r="I8" s="22"/>
      <c r="J8" s="21">
        <f>+SUM(J2:J7)</f>
        <v>909960</v>
      </c>
      <c r="K8" s="21">
        <f>+SUM(K2:K7)</f>
        <v>384518</v>
      </c>
      <c r="L8" s="21">
        <f>+SUM(L2:L7)</f>
        <v>262478</v>
      </c>
      <c r="M8" s="23">
        <f>+SUM(M2:M7)</f>
        <v>671.32</v>
      </c>
      <c r="N8" s="24"/>
      <c r="O8" s="25">
        <f>+SUM(O2:O7)</f>
        <v>2.65</v>
      </c>
      <c r="P8" s="25">
        <f>+SUM(P2:P7)</f>
        <v>2.0260000000000002</v>
      </c>
      <c r="Q8" s="21"/>
      <c r="R8" s="21"/>
      <c r="S8" s="26"/>
      <c r="T8" s="25"/>
      <c r="U8" s="27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x14ac:dyDescent="0.3">
      <c r="A9" s="10"/>
      <c r="B9" s="10"/>
      <c r="C9" s="11"/>
      <c r="D9" s="12"/>
      <c r="E9" s="10"/>
      <c r="F9" s="10"/>
      <c r="G9" s="12"/>
      <c r="H9" s="12" t="s">
        <v>66</v>
      </c>
      <c r="I9" s="13">
        <f>H8/G8*100</f>
        <v>39.864341085271313</v>
      </c>
      <c r="J9" s="12"/>
      <c r="K9" s="12"/>
      <c r="L9" s="12" t="s">
        <v>68</v>
      </c>
      <c r="M9" s="14"/>
      <c r="N9" s="15"/>
      <c r="O9" s="16" t="s">
        <v>68</v>
      </c>
      <c r="P9" s="16"/>
      <c r="Q9" s="12"/>
      <c r="R9" s="12" t="s">
        <v>68</v>
      </c>
      <c r="S9" s="17"/>
      <c r="T9" s="16"/>
      <c r="U9" s="18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x14ac:dyDescent="0.3">
      <c r="A10" s="28"/>
      <c r="B10" s="28"/>
      <c r="C10" s="29"/>
      <c r="D10" s="30"/>
      <c r="E10" s="28"/>
      <c r="F10" s="28"/>
      <c r="G10" s="30"/>
      <c r="H10" s="30" t="s">
        <v>67</v>
      </c>
      <c r="I10" s="31">
        <f>STDEV(I2:I7)</f>
        <v>22.7869715201698</v>
      </c>
      <c r="J10" s="30"/>
      <c r="K10" s="30"/>
      <c r="L10" s="30" t="s">
        <v>69</v>
      </c>
      <c r="M10" s="36">
        <f>K8/M8</f>
        <v>572.77900256211637</v>
      </c>
      <c r="N10" s="32"/>
      <c r="O10" s="33" t="s">
        <v>70</v>
      </c>
      <c r="P10" s="33">
        <f>K8/O8</f>
        <v>145101.13207547172</v>
      </c>
      <c r="Q10" s="30"/>
      <c r="R10" s="30" t="s">
        <v>71</v>
      </c>
      <c r="S10" s="34">
        <f>K8/O8/43560</f>
        <v>3.3310636380962286</v>
      </c>
      <c r="T10" s="33"/>
      <c r="U10" s="35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3" spans="1:44" ht="15.6" x14ac:dyDescent="0.3">
      <c r="A13" s="75" t="s">
        <v>95</v>
      </c>
      <c r="B13" s="65"/>
      <c r="C13" s="65"/>
      <c r="D13" s="65"/>
    </row>
    <row r="14" spans="1:44" x14ac:dyDescent="0.3">
      <c r="A14" s="65"/>
      <c r="B14" s="65"/>
      <c r="C14" s="65"/>
      <c r="D14" s="65"/>
    </row>
    <row r="16" spans="1:44" s="65" customFormat="1" ht="15.6" x14ac:dyDescent="0.3">
      <c r="A16" s="75" t="s">
        <v>90</v>
      </c>
    </row>
    <row r="17" spans="1:44" s="65" customFormat="1" x14ac:dyDescent="0.3">
      <c r="A17" s="66" t="s">
        <v>86</v>
      </c>
      <c r="B17" s="66" t="s">
        <v>87</v>
      </c>
      <c r="C17" s="67">
        <v>45159</v>
      </c>
      <c r="D17" s="68">
        <v>133000</v>
      </c>
      <c r="E17" s="66" t="s">
        <v>57</v>
      </c>
      <c r="F17" s="66" t="s">
        <v>47</v>
      </c>
      <c r="G17" s="68">
        <v>133000</v>
      </c>
      <c r="H17" s="68">
        <v>34700</v>
      </c>
      <c r="I17" s="69">
        <f t="shared" ref="I17:I18" si="4">H17/G17*100</f>
        <v>26.090225563909776</v>
      </c>
      <c r="J17" s="68">
        <v>85545</v>
      </c>
      <c r="K17" s="68">
        <f>G17-78753</f>
        <v>54247</v>
      </c>
      <c r="L17" s="68">
        <v>6792</v>
      </c>
      <c r="M17" s="70">
        <v>67.91</v>
      </c>
      <c r="N17" s="71">
        <v>208</v>
      </c>
      <c r="O17" s="72">
        <v>0.30599999999999999</v>
      </c>
      <c r="P17" s="72">
        <v>0.30599999999999999</v>
      </c>
      <c r="Q17" s="68">
        <f t="shared" ref="Q17:Q18" si="5">K17/M17</f>
        <v>798.80724488293333</v>
      </c>
      <c r="R17" s="68">
        <f t="shared" ref="R17:R18" si="6">K17/O17</f>
        <v>177277.77777777778</v>
      </c>
      <c r="S17" s="73">
        <f t="shared" ref="S17:S18" si="7">K17/O17/43560</f>
        <v>4.0697377818589944</v>
      </c>
      <c r="T17" s="72">
        <v>64</v>
      </c>
      <c r="U17" s="74" t="s">
        <v>74</v>
      </c>
      <c r="V17" s="66" t="s">
        <v>88</v>
      </c>
      <c r="W17" s="66" t="s">
        <v>50</v>
      </c>
      <c r="X17" s="66" t="s">
        <v>76</v>
      </c>
      <c r="Y17" s="66">
        <v>1</v>
      </c>
      <c r="Z17" s="66">
        <v>0</v>
      </c>
      <c r="AA17" s="66" t="s">
        <v>89</v>
      </c>
      <c r="AB17" s="66" t="s">
        <v>50</v>
      </c>
      <c r="AC17" s="66" t="s">
        <v>53</v>
      </c>
      <c r="AD17" s="66" t="s">
        <v>90</v>
      </c>
      <c r="AE17" s="66"/>
      <c r="AF17" s="66"/>
      <c r="AG17" s="66" t="s">
        <v>50</v>
      </c>
      <c r="AH17" s="66" t="s">
        <v>50</v>
      </c>
      <c r="AI17" s="66" t="s">
        <v>50</v>
      </c>
      <c r="AJ17" s="66" t="s">
        <v>50</v>
      </c>
      <c r="AK17" s="66" t="s">
        <v>50</v>
      </c>
      <c r="AL17" s="66" t="s">
        <v>50</v>
      </c>
      <c r="AM17" s="66" t="s">
        <v>50</v>
      </c>
      <c r="AN17" s="66" t="s">
        <v>50</v>
      </c>
      <c r="AO17" s="66" t="s">
        <v>50</v>
      </c>
      <c r="AP17" s="66" t="s">
        <v>50</v>
      </c>
      <c r="AQ17" s="66" t="s">
        <v>50</v>
      </c>
      <c r="AR17" s="66" t="s">
        <v>50</v>
      </c>
    </row>
    <row r="18" spans="1:44" s="65" customFormat="1" x14ac:dyDescent="0.3">
      <c r="A18" s="56" t="s">
        <v>91</v>
      </c>
      <c r="B18" s="56" t="s">
        <v>92</v>
      </c>
      <c r="C18" s="57">
        <v>45184</v>
      </c>
      <c r="D18" s="58">
        <v>8000</v>
      </c>
      <c r="E18" s="56" t="s">
        <v>57</v>
      </c>
      <c r="F18" s="56" t="s">
        <v>47</v>
      </c>
      <c r="G18" s="58">
        <v>8000</v>
      </c>
      <c r="H18" s="58">
        <v>12200</v>
      </c>
      <c r="I18" s="59">
        <f t="shared" si="4"/>
        <v>152.5</v>
      </c>
      <c r="J18" s="58">
        <v>29883</v>
      </c>
      <c r="K18" s="58">
        <f>G18-0</f>
        <v>8000</v>
      </c>
      <c r="L18" s="58">
        <v>29883</v>
      </c>
      <c r="M18" s="60">
        <v>54.33</v>
      </c>
      <c r="N18" s="61">
        <v>164</v>
      </c>
      <c r="O18" s="62">
        <v>0.22600000000000001</v>
      </c>
      <c r="P18" s="62">
        <v>0.22600000000000001</v>
      </c>
      <c r="Q18" s="58">
        <f t="shared" si="5"/>
        <v>147.24829744156082</v>
      </c>
      <c r="R18" s="58">
        <f t="shared" si="6"/>
        <v>35398.230088495577</v>
      </c>
      <c r="S18" s="63">
        <f t="shared" si="7"/>
        <v>0.81263154473130339</v>
      </c>
      <c r="T18" s="62">
        <v>60</v>
      </c>
      <c r="U18" s="64" t="s">
        <v>74</v>
      </c>
      <c r="V18" s="56" t="s">
        <v>93</v>
      </c>
      <c r="W18" s="56" t="s">
        <v>50</v>
      </c>
      <c r="X18" s="56" t="s">
        <v>76</v>
      </c>
      <c r="Y18" s="56">
        <v>1</v>
      </c>
      <c r="Z18" s="56">
        <v>0</v>
      </c>
      <c r="AA18" s="56" t="s">
        <v>94</v>
      </c>
      <c r="AB18" s="56" t="s">
        <v>50</v>
      </c>
      <c r="AC18" s="56" t="s">
        <v>60</v>
      </c>
      <c r="AD18" s="56" t="s">
        <v>54</v>
      </c>
      <c r="AE18" s="56"/>
      <c r="AF18" s="56"/>
      <c r="AG18" s="56" t="s">
        <v>50</v>
      </c>
      <c r="AH18" s="56" t="s">
        <v>50</v>
      </c>
      <c r="AI18" s="56" t="s">
        <v>50</v>
      </c>
      <c r="AJ18" s="56" t="s">
        <v>50</v>
      </c>
      <c r="AK18" s="56" t="s">
        <v>50</v>
      </c>
      <c r="AL18" s="56" t="s">
        <v>50</v>
      </c>
      <c r="AM18" s="56" t="s">
        <v>50</v>
      </c>
      <c r="AN18" s="56" t="s">
        <v>50</v>
      </c>
      <c r="AO18" s="56" t="s">
        <v>50</v>
      </c>
      <c r="AP18" s="56" t="s">
        <v>50</v>
      </c>
      <c r="AQ18" s="56" t="s">
        <v>50</v>
      </c>
      <c r="AR18" s="56" t="s">
        <v>50</v>
      </c>
    </row>
    <row r="19" spans="1:44" s="46" customFormat="1" x14ac:dyDescent="0.3">
      <c r="A19" s="37" t="s">
        <v>61</v>
      </c>
      <c r="B19" s="37" t="s">
        <v>62</v>
      </c>
      <c r="C19" s="38">
        <v>45642</v>
      </c>
      <c r="D19" s="39">
        <v>100000</v>
      </c>
      <c r="E19" s="37" t="s">
        <v>59</v>
      </c>
      <c r="F19" s="37" t="s">
        <v>47</v>
      </c>
      <c r="G19" s="39">
        <v>100000</v>
      </c>
      <c r="H19" s="39">
        <v>49100</v>
      </c>
      <c r="I19" s="40">
        <f>H19/G19*100</f>
        <v>49.1</v>
      </c>
      <c r="J19" s="39">
        <v>100800</v>
      </c>
      <c r="K19" s="39">
        <f>G19-87600</f>
        <v>12400</v>
      </c>
      <c r="L19" s="39">
        <v>13200</v>
      </c>
      <c r="M19" s="41">
        <v>120</v>
      </c>
      <c r="N19" s="42">
        <v>150</v>
      </c>
      <c r="O19" s="43">
        <v>0.41299999999999998</v>
      </c>
      <c r="P19" s="43">
        <v>0.41299999999999998</v>
      </c>
      <c r="Q19" s="39">
        <f>K19/M19</f>
        <v>103.33333333333333</v>
      </c>
      <c r="R19" s="39">
        <f>K19/O19</f>
        <v>30024.213075060536</v>
      </c>
      <c r="S19" s="44">
        <f>K19/O19/43560</f>
        <v>0.68926108987742274</v>
      </c>
      <c r="T19" s="43">
        <v>120</v>
      </c>
      <c r="U19" s="45" t="s">
        <v>48</v>
      </c>
      <c r="V19" s="37" t="s">
        <v>63</v>
      </c>
      <c r="W19" s="37" t="s">
        <v>50</v>
      </c>
      <c r="X19" s="37" t="s">
        <v>51</v>
      </c>
      <c r="Y19" s="37">
        <v>1</v>
      </c>
      <c r="Z19" s="37">
        <v>0</v>
      </c>
      <c r="AA19" s="37" t="s">
        <v>52</v>
      </c>
      <c r="AB19" s="37" t="s">
        <v>50</v>
      </c>
      <c r="AC19" s="37" t="s">
        <v>53</v>
      </c>
      <c r="AD19" s="37" t="s">
        <v>64</v>
      </c>
      <c r="AE19" s="37"/>
      <c r="AF19" s="37"/>
      <c r="AG19" s="37" t="s">
        <v>50</v>
      </c>
      <c r="AH19" s="37" t="s">
        <v>50</v>
      </c>
      <c r="AI19" s="37" t="s">
        <v>50</v>
      </c>
      <c r="AJ19" s="37" t="s">
        <v>50</v>
      </c>
      <c r="AK19" s="37" t="s">
        <v>50</v>
      </c>
      <c r="AL19" s="37" t="s">
        <v>50</v>
      </c>
      <c r="AM19" s="37" t="s">
        <v>50</v>
      </c>
      <c r="AN19" s="37" t="s">
        <v>50</v>
      </c>
      <c r="AO19" s="37" t="s">
        <v>50</v>
      </c>
      <c r="AP19" s="37" t="s">
        <v>50</v>
      </c>
      <c r="AQ19" s="37" t="s">
        <v>50</v>
      </c>
      <c r="AR19" s="37" t="s">
        <v>50</v>
      </c>
    </row>
    <row r="21" spans="1:44" ht="15.6" x14ac:dyDescent="0.3">
      <c r="A21" s="75" t="s">
        <v>96</v>
      </c>
      <c r="B21" s="65"/>
    </row>
  </sheetData>
  <sheetProtection algorithmName="SHA-512" hashValue="uHkI9wYqbu/gJvjqJ4v3BSQ++Kn2pl4x6VWAZ6vp6YxKRAMBgVL1REMGhD1rqu3x/IGxKUiCZEMiw2tLiJZC7A==" saltValue="LKHrlyTrg2D50xAfbXgmEg==" spinCount="100000" sheet="1" objects="1" scenarios="1"/>
  <sortState xmlns:xlrd2="http://schemas.microsoft.com/office/spreadsheetml/2017/richdata2" ref="A2:AR8">
    <sortCondition ref="C2:C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2026-01-27T20:48:55Z</dcterms:created>
  <dcterms:modified xsi:type="dcterms:W3CDTF">2026-03-09T13:18:42Z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